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616" activeTab="0"/>
  </bookViews>
  <sheets>
    <sheet name="consommation" sheetId="1" r:id="rId1"/>
    <sheet name="production" sheetId="2" r:id="rId2"/>
    <sheet name="bilan" sheetId="3" r:id="rId3"/>
    <sheet name="données" sheetId="4" r:id="rId4"/>
  </sheets>
  <definedNames/>
  <calcPr fullCalcOnLoad="1"/>
</workbook>
</file>

<file path=xl/sharedStrings.xml><?xml version="1.0" encoding="utf-8"?>
<sst xmlns="http://schemas.openxmlformats.org/spreadsheetml/2006/main" count="77" uniqueCount="63">
  <si>
    <t>Consommateurs</t>
  </si>
  <si>
    <t>Puissance</t>
  </si>
  <si>
    <t xml:space="preserve">Tps utilisation </t>
  </si>
  <si>
    <t>Consommation</t>
  </si>
  <si>
    <t>Part dans la</t>
  </si>
  <si>
    <t>Watts</t>
  </si>
  <si>
    <t>Ampères</t>
  </si>
  <si>
    <t>sur 24h</t>
  </si>
  <si>
    <t>Wh</t>
  </si>
  <si>
    <t>Ah</t>
  </si>
  <si>
    <r>
      <t xml:space="preserve"> </t>
    </r>
    <r>
      <rPr>
        <sz val="12"/>
        <rFont val="Times New Roman"/>
        <family val="1"/>
      </rPr>
      <t>consommation (%)</t>
    </r>
  </si>
  <si>
    <t>Éclairage intérieur</t>
  </si>
  <si>
    <t>Éclairage divers</t>
  </si>
  <si>
    <t>Lum carré évier</t>
  </si>
  <si>
    <t>Lum. table à carte</t>
  </si>
  <si>
    <t>Lumière cabine 1</t>
  </si>
  <si>
    <t>Lum. cabine 2</t>
  </si>
  <si>
    <t>Lum. salle de bain</t>
  </si>
  <si>
    <t>Éclairage Extérieur</t>
  </si>
  <si>
    <t>Feu de route proue</t>
  </si>
  <si>
    <t>Feux de route poupe</t>
  </si>
  <si>
    <t>Feu de mouillage</t>
  </si>
  <si>
    <t>Lumière de pont</t>
  </si>
  <si>
    <t>Feu de route (mât)</t>
  </si>
  <si>
    <t>Confort / Équipement</t>
  </si>
  <si>
    <t>Pompe eau douce</t>
  </si>
  <si>
    <t>Réfrigérateur</t>
  </si>
  <si>
    <t>HiFi</t>
  </si>
  <si>
    <t>Électronique</t>
  </si>
  <si>
    <t>PC</t>
  </si>
  <si>
    <t>Compteur d'ampère/volt</t>
  </si>
  <si>
    <t>Pilote</t>
  </si>
  <si>
    <t>VHF</t>
  </si>
  <si>
    <t>Girouette anémomètre</t>
  </si>
  <si>
    <t>Sondeur</t>
  </si>
  <si>
    <t>Consommation totale</t>
  </si>
  <si>
    <t>Producteurs</t>
  </si>
  <si>
    <t>Tps production</t>
  </si>
  <si>
    <t>Production</t>
  </si>
  <si>
    <t xml:space="preserve">Part production </t>
  </si>
  <si>
    <t>Ampéres</t>
  </si>
  <si>
    <t>%</t>
  </si>
  <si>
    <t>Alternateur</t>
  </si>
  <si>
    <t>Eolienne</t>
  </si>
  <si>
    <t>Hydrogénérateur</t>
  </si>
  <si>
    <t>Groupe</t>
  </si>
  <si>
    <t>Production totale</t>
  </si>
  <si>
    <t>Energie consommée</t>
  </si>
  <si>
    <t>Energie produite</t>
  </si>
  <si>
    <t>Bilan</t>
  </si>
  <si>
    <t>Eclairage intérieur</t>
  </si>
  <si>
    <t>Eclairage Extérieur</t>
  </si>
  <si>
    <t>Confort / Equipement</t>
  </si>
  <si>
    <t>Electronique</t>
  </si>
  <si>
    <t>Panneau solaire</t>
  </si>
  <si>
    <t>Répétiteurs</t>
  </si>
  <si>
    <t>Guindeau</t>
  </si>
  <si>
    <t>Panneaux solaires  orientables</t>
  </si>
  <si>
    <t>Panneaux solaires  souples</t>
  </si>
  <si>
    <t>Production panneau solaire 65 watts non orientable dans l'ouest</t>
  </si>
  <si>
    <t>Production panneau solaire 65 watts orientable dans l'ouest</t>
  </si>
  <si>
    <t>Production panneau solaire 100 watts non orientable dans l'ouest</t>
  </si>
  <si>
    <t>rech gps portable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</si>
</sst>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shrinkToFit="1"/>
    </xf>
    <xf numFmtId="0" fontId="1" fillId="34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3" borderId="15" xfId="0" applyFont="1" applyFill="1" applyBorder="1" applyAlignment="1" applyProtection="1">
      <alignment shrinkToFit="1"/>
      <protection locked="0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10" fontId="2" fillId="33" borderId="16" xfId="0" applyNumberFormat="1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vertical="top" shrinkToFit="1"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2" fontId="1" fillId="0" borderId="11" xfId="0" applyNumberFormat="1" applyFont="1" applyBorder="1" applyAlignment="1">
      <alignment horizontal="center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34" borderId="13" xfId="0" applyFont="1" applyFill="1" applyBorder="1" applyAlignment="1" applyProtection="1">
      <alignment horizontal="center"/>
      <protection locked="0"/>
    </xf>
    <xf numFmtId="2" fontId="1" fillId="0" borderId="14" xfId="0" applyNumberFormat="1" applyFont="1" applyBorder="1" applyAlignment="1">
      <alignment horizontal="center"/>
    </xf>
    <xf numFmtId="0" fontId="1" fillId="34" borderId="14" xfId="0" applyFont="1" applyFill="1" applyBorder="1" applyAlignment="1" applyProtection="1">
      <alignment horizontal="center"/>
      <protection locked="0"/>
    </xf>
    <xf numFmtId="10" fontId="1" fillId="0" borderId="14" xfId="0" applyNumberFormat="1" applyFont="1" applyBorder="1" applyAlignment="1">
      <alignment horizontal="center"/>
    </xf>
    <xf numFmtId="0" fontId="1" fillId="33" borderId="17" xfId="0" applyFont="1" applyFill="1" applyBorder="1" applyAlignment="1" applyProtection="1">
      <alignment horizontal="center"/>
      <protection locked="0"/>
    </xf>
    <xf numFmtId="2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 applyProtection="1">
      <alignment vertical="top" shrinkToFit="1"/>
      <protection locked="0"/>
    </xf>
    <xf numFmtId="1" fontId="2" fillId="33" borderId="17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2" fontId="1" fillId="0" borderId="16" xfId="0" applyNumberFormat="1" applyFont="1" applyBorder="1" applyAlignment="1">
      <alignment horizontal="center"/>
    </xf>
    <xf numFmtId="0" fontId="1" fillId="34" borderId="16" xfId="0" applyFont="1" applyFill="1" applyBorder="1" applyAlignment="1" applyProtection="1">
      <alignment horizontal="center"/>
      <protection locked="0"/>
    </xf>
    <xf numFmtId="10" fontId="1" fillId="0" borderId="16" xfId="0" applyNumberFormat="1" applyFont="1" applyBorder="1" applyAlignment="1">
      <alignment horizontal="center"/>
    </xf>
    <xf numFmtId="0" fontId="2" fillId="33" borderId="12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 vertical="top" shrinkToFit="1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0" fontId="1" fillId="33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3" borderId="18" xfId="0" applyFont="1" applyFill="1" applyBorder="1" applyAlignment="1">
      <alignment horizontal="center" shrinkToFi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shrinkToFit="1"/>
    </xf>
    <xf numFmtId="1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2" fillId="33" borderId="24" xfId="0" applyFont="1" applyFill="1" applyBorder="1" applyAlignment="1">
      <alignment shrinkToFit="1"/>
    </xf>
    <xf numFmtId="1" fontId="2" fillId="33" borderId="25" xfId="0" applyNumberFormat="1" applyFont="1" applyFill="1" applyBorder="1" applyAlignment="1">
      <alignment horizontal="center"/>
    </xf>
    <xf numFmtId="1" fontId="2" fillId="33" borderId="26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33" borderId="15" xfId="0" applyFont="1" applyFill="1" applyBorder="1" applyAlignment="1">
      <alignment shrinkToFit="1"/>
    </xf>
    <xf numFmtId="0" fontId="5" fillId="33" borderId="15" xfId="0" applyFont="1" applyFill="1" applyBorder="1" applyAlignment="1">
      <alignment vertical="top" shrinkToFit="1"/>
    </xf>
    <xf numFmtId="0" fontId="5" fillId="33" borderId="15" xfId="0" applyFont="1" applyFill="1" applyBorder="1" applyAlignment="1">
      <alignment/>
    </xf>
    <xf numFmtId="0" fontId="2" fillId="33" borderId="15" xfId="0" applyFont="1" applyFill="1" applyBorder="1" applyAlignment="1">
      <alignment vertical="top" shrinkToFit="1"/>
    </xf>
    <xf numFmtId="10" fontId="0" fillId="0" borderId="15" xfId="0" applyNumberFormat="1" applyBorder="1" applyAlignment="1">
      <alignment/>
    </xf>
    <xf numFmtId="0" fontId="2" fillId="33" borderId="27" xfId="0" applyFont="1" applyFill="1" applyBorder="1" applyAlignment="1">
      <alignment horizontal="center" shrinkToFit="1"/>
    </xf>
    <xf numFmtId="0" fontId="2" fillId="33" borderId="27" xfId="0" applyFont="1" applyFill="1" applyBorder="1" applyAlignment="1">
      <alignment horizontal="center"/>
    </xf>
    <xf numFmtId="0" fontId="1" fillId="33" borderId="27" xfId="0" applyFont="1" applyFill="1" applyBorder="1" applyAlignment="1">
      <alignment shrinkToFit="1"/>
    </xf>
    <xf numFmtId="0" fontId="1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33" borderId="27" xfId="0" applyFont="1" applyFill="1" applyBorder="1" applyAlignment="1">
      <alignment vertical="top" shrinkToFit="1"/>
    </xf>
    <xf numFmtId="0" fontId="1" fillId="34" borderId="27" xfId="0" applyFont="1" applyFill="1" applyBorder="1" applyAlignment="1" applyProtection="1">
      <alignment horizontal="center"/>
      <protection locked="0"/>
    </xf>
    <xf numFmtId="2" fontId="1" fillId="0" borderId="27" xfId="0" applyNumberFormat="1" applyFont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0" fontId="2" fillId="33" borderId="27" xfId="0" applyFont="1" applyFill="1" applyBorder="1" applyAlignment="1">
      <alignment vertical="top" shrinkToFit="1"/>
    </xf>
    <xf numFmtId="0" fontId="1" fillId="33" borderId="27" xfId="0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0" fontId="1" fillId="33" borderId="27" xfId="0" applyNumberFormat="1" applyFont="1" applyFill="1" applyBorder="1" applyAlignment="1">
      <alignment horizontal="center"/>
    </xf>
    <xf numFmtId="171" fontId="0" fillId="0" borderId="15" xfId="0" applyNumberFormat="1" applyBorder="1" applyAlignment="1">
      <alignment/>
    </xf>
    <xf numFmtId="171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33" borderId="27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des principaux consommateurs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303"/>
          <c:w val="0.47175"/>
          <c:h val="0.6235"/>
        </c:manualLayout>
      </c:layout>
      <c:pieChart>
        <c:varyColors val="1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52525"/>
          <c:w val="0.27225"/>
          <c:h val="0.17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</xdr:row>
      <xdr:rowOff>142875</xdr:rowOff>
    </xdr:from>
    <xdr:to>
      <xdr:col>4</xdr:col>
      <xdr:colOff>200025</xdr:colOff>
      <xdr:row>24</xdr:row>
      <xdr:rowOff>104775</xdr:rowOff>
    </xdr:to>
    <xdr:graphicFrame>
      <xdr:nvGraphicFramePr>
        <xdr:cNvPr id="1" name="Graphique 2"/>
        <xdr:cNvGraphicFramePr/>
      </xdr:nvGraphicFramePr>
      <xdr:xfrm>
        <a:off x="276225" y="1390650"/>
        <a:ext cx="35528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pane ySplit="840" topLeftCell="A1" activePane="bottomLeft" state="split"/>
      <selection pane="topLeft" activeCell="A1" sqref="A1"/>
      <selection pane="bottomLeft" activeCell="D23" sqref="D23"/>
    </sheetView>
  </sheetViews>
  <sheetFormatPr defaultColWidth="11.00390625" defaultRowHeight="12.75"/>
  <cols>
    <col min="1" max="1" width="22.28125" style="1" customWidth="1"/>
    <col min="2" max="2" width="7.00390625" style="1" customWidth="1"/>
    <col min="3" max="3" width="9.28125" style="1" customWidth="1"/>
    <col min="4" max="4" width="14.57421875" style="1" customWidth="1"/>
    <col min="5" max="5" width="8.140625" style="1" customWidth="1"/>
    <col min="6" max="6" width="7.7109375" style="1" customWidth="1"/>
    <col min="7" max="7" width="17.28125" style="2" customWidth="1"/>
    <col min="8" max="16384" width="11.00390625" style="1" customWidth="1"/>
  </cols>
  <sheetData>
    <row r="1" spans="1:7" ht="15">
      <c r="A1" s="3" t="s">
        <v>0</v>
      </c>
      <c r="B1" s="83" t="s">
        <v>1</v>
      </c>
      <c r="C1" s="83"/>
      <c r="D1" s="4" t="s">
        <v>2</v>
      </c>
      <c r="E1" s="84" t="s">
        <v>3</v>
      </c>
      <c r="F1" s="84"/>
      <c r="G1" s="4" t="s">
        <v>4</v>
      </c>
    </row>
    <row r="2" spans="1:7" ht="15">
      <c r="A2" s="5"/>
      <c r="B2" s="6" t="s">
        <v>5</v>
      </c>
      <c r="C2" s="7" t="s">
        <v>6</v>
      </c>
      <c r="D2" s="8" t="s">
        <v>7</v>
      </c>
      <c r="E2" s="9" t="s">
        <v>8</v>
      </c>
      <c r="F2" s="7" t="s">
        <v>9</v>
      </c>
      <c r="G2" s="10" t="s">
        <v>10</v>
      </c>
    </row>
    <row r="3" spans="1:7" ht="15">
      <c r="A3" s="11" t="s">
        <v>11</v>
      </c>
      <c r="B3" s="12"/>
      <c r="C3" s="13"/>
      <c r="D3" s="13"/>
      <c r="E3" s="14">
        <f>SUM(E4:E11)</f>
        <v>47.5</v>
      </c>
      <c r="F3" s="15">
        <f>SUM(F4:F11)</f>
        <v>3.9583333333333335</v>
      </c>
      <c r="G3" s="16">
        <f aca="true" t="shared" si="0" ref="G3:G11">F3/$F$37</f>
        <v>0.02515754448807204</v>
      </c>
    </row>
    <row r="4" spans="1:7" ht="15">
      <c r="A4" s="17" t="s">
        <v>12</v>
      </c>
      <c r="B4" s="18">
        <v>0</v>
      </c>
      <c r="C4" s="19">
        <f aca="true" t="shared" si="1" ref="C4:C11">B4/12</f>
        <v>0</v>
      </c>
      <c r="D4" s="20">
        <v>0</v>
      </c>
      <c r="E4" s="21">
        <f aca="true" t="shared" si="2" ref="E4:E11">D4*B4</f>
        <v>0</v>
      </c>
      <c r="F4" s="19">
        <f aca="true" t="shared" si="3" ref="F4:F11">D4*C4</f>
        <v>0</v>
      </c>
      <c r="G4" s="22">
        <f t="shared" si="0"/>
        <v>0</v>
      </c>
    </row>
    <row r="5" spans="1:7" ht="15">
      <c r="A5" s="17" t="s">
        <v>13</v>
      </c>
      <c r="B5" s="23">
        <v>10</v>
      </c>
      <c r="C5" s="24">
        <f t="shared" si="1"/>
        <v>0.8333333333333334</v>
      </c>
      <c r="D5" s="25">
        <v>3</v>
      </c>
      <c r="E5" s="9">
        <f t="shared" si="2"/>
        <v>30</v>
      </c>
      <c r="F5" s="24">
        <f t="shared" si="3"/>
        <v>2.5</v>
      </c>
      <c r="G5" s="26">
        <f t="shared" si="0"/>
        <v>0.01588897546615076</v>
      </c>
    </row>
    <row r="6" spans="1:11" ht="15">
      <c r="A6" s="17" t="s">
        <v>14</v>
      </c>
      <c r="B6" s="23">
        <v>0</v>
      </c>
      <c r="C6" s="24">
        <f t="shared" si="1"/>
        <v>0</v>
      </c>
      <c r="D6" s="25">
        <v>0.5</v>
      </c>
      <c r="E6" s="9">
        <f t="shared" si="2"/>
        <v>0</v>
      </c>
      <c r="F6" s="24">
        <f t="shared" si="3"/>
        <v>0</v>
      </c>
      <c r="G6" s="26">
        <f t="shared" si="0"/>
        <v>0</v>
      </c>
      <c r="H6"/>
      <c r="I6"/>
      <c r="J6"/>
      <c r="K6"/>
    </row>
    <row r="7" spans="1:11" ht="15">
      <c r="A7" s="17" t="s">
        <v>15</v>
      </c>
      <c r="B7" s="23">
        <v>5</v>
      </c>
      <c r="C7" s="24">
        <f t="shared" si="1"/>
        <v>0.4166666666666667</v>
      </c>
      <c r="D7" s="25">
        <v>2</v>
      </c>
      <c r="E7" s="9">
        <f t="shared" si="2"/>
        <v>10</v>
      </c>
      <c r="F7" s="24">
        <f t="shared" si="3"/>
        <v>0.8333333333333334</v>
      </c>
      <c r="G7" s="26">
        <f t="shared" si="0"/>
        <v>0.005296325155383587</v>
      </c>
      <c r="H7"/>
      <c r="I7"/>
      <c r="J7"/>
      <c r="K7"/>
    </row>
    <row r="8" spans="1:11" ht="15">
      <c r="A8" s="17" t="s">
        <v>16</v>
      </c>
      <c r="B8" s="23">
        <v>5</v>
      </c>
      <c r="C8" s="24">
        <f t="shared" si="1"/>
        <v>0.4166666666666667</v>
      </c>
      <c r="D8" s="25">
        <v>0.5</v>
      </c>
      <c r="E8" s="9">
        <f t="shared" si="2"/>
        <v>2.5</v>
      </c>
      <c r="F8" s="24">
        <f t="shared" si="3"/>
        <v>0.20833333333333334</v>
      </c>
      <c r="G8" s="26">
        <f t="shared" si="0"/>
        <v>0.0013240812888458968</v>
      </c>
      <c r="H8"/>
      <c r="I8"/>
      <c r="J8"/>
      <c r="K8"/>
    </row>
    <row r="9" spans="1:11" ht="15">
      <c r="A9" s="17" t="s">
        <v>17</v>
      </c>
      <c r="B9" s="23">
        <v>5</v>
      </c>
      <c r="C9" s="24">
        <f t="shared" si="1"/>
        <v>0.4166666666666667</v>
      </c>
      <c r="D9" s="25">
        <v>1</v>
      </c>
      <c r="E9" s="9">
        <f t="shared" si="2"/>
        <v>5</v>
      </c>
      <c r="F9" s="24">
        <f t="shared" si="3"/>
        <v>0.4166666666666667</v>
      </c>
      <c r="G9" s="26">
        <f t="shared" si="0"/>
        <v>0.0026481625776917936</v>
      </c>
      <c r="H9"/>
      <c r="I9"/>
      <c r="J9"/>
      <c r="K9"/>
    </row>
    <row r="10" spans="1:11" ht="15">
      <c r="A10" s="17"/>
      <c r="B10" s="23">
        <v>0</v>
      </c>
      <c r="C10" s="24">
        <f t="shared" si="1"/>
        <v>0</v>
      </c>
      <c r="D10" s="25">
        <v>0</v>
      </c>
      <c r="E10" s="9">
        <f t="shared" si="2"/>
        <v>0</v>
      </c>
      <c r="F10" s="24">
        <f t="shared" si="3"/>
        <v>0</v>
      </c>
      <c r="G10" s="26">
        <f t="shared" si="0"/>
        <v>0</v>
      </c>
      <c r="H10"/>
      <c r="I10"/>
      <c r="J10"/>
      <c r="K10"/>
    </row>
    <row r="11" spans="1:11" ht="15">
      <c r="A11" s="17"/>
      <c r="B11" s="23">
        <v>0</v>
      </c>
      <c r="C11" s="24">
        <f t="shared" si="1"/>
        <v>0</v>
      </c>
      <c r="D11" s="25">
        <v>0</v>
      </c>
      <c r="E11" s="9">
        <f t="shared" si="2"/>
        <v>0</v>
      </c>
      <c r="F11" s="24">
        <f t="shared" si="3"/>
        <v>0</v>
      </c>
      <c r="G11" s="26">
        <f t="shared" si="0"/>
        <v>0</v>
      </c>
      <c r="H11"/>
      <c r="I11"/>
      <c r="J11"/>
      <c r="K11"/>
    </row>
    <row r="12" spans="1:7" ht="15">
      <c r="A12" s="17"/>
      <c r="B12" s="23"/>
      <c r="C12" s="24"/>
      <c r="D12" s="25"/>
      <c r="E12" s="9"/>
      <c r="F12" s="24"/>
      <c r="G12" s="26"/>
    </row>
    <row r="13" spans="1:11" ht="15">
      <c r="A13" s="11" t="s">
        <v>18</v>
      </c>
      <c r="B13" s="27"/>
      <c r="C13" s="28"/>
      <c r="D13" s="29"/>
      <c r="E13" s="30">
        <f>SUM(E14:E18)</f>
        <v>7</v>
      </c>
      <c r="F13" s="4">
        <f>SUM(F14:F18)</f>
        <v>0.5833333333333333</v>
      </c>
      <c r="G13" s="31">
        <f aca="true" t="shared" si="4" ref="G13:G18">F13/$F$37</f>
        <v>0.0037074276087685105</v>
      </c>
      <c r="H13" s="85"/>
      <c r="I13" s="85"/>
      <c r="J13" s="85"/>
      <c r="K13" s="85"/>
    </row>
    <row r="14" spans="1:11" ht="15">
      <c r="A14" s="17" t="s">
        <v>19</v>
      </c>
      <c r="B14" s="23">
        <v>5</v>
      </c>
      <c r="C14" s="24">
        <f>B14/12</f>
        <v>0.4166666666666667</v>
      </c>
      <c r="D14" s="25">
        <v>0</v>
      </c>
      <c r="E14" s="9">
        <f>D14*B14</f>
        <v>0</v>
      </c>
      <c r="F14" s="24">
        <f>D14*C14</f>
        <v>0</v>
      </c>
      <c r="G14" s="26">
        <f t="shared" si="4"/>
        <v>0</v>
      </c>
      <c r="H14" s="85"/>
      <c r="I14" s="85"/>
      <c r="J14" s="85"/>
      <c r="K14" s="85"/>
    </row>
    <row r="15" spans="1:11" ht="15">
      <c r="A15" s="17" t="s">
        <v>20</v>
      </c>
      <c r="B15" s="23">
        <v>2</v>
      </c>
      <c r="C15" s="24">
        <f>B15/12</f>
        <v>0.16666666666666666</v>
      </c>
      <c r="D15" s="25">
        <v>0</v>
      </c>
      <c r="E15" s="9">
        <f>D15*B15</f>
        <v>0</v>
      </c>
      <c r="F15" s="24">
        <f>D15*C15</f>
        <v>0</v>
      </c>
      <c r="G15" s="26">
        <f t="shared" si="4"/>
        <v>0</v>
      </c>
      <c r="H15" s="85"/>
      <c r="I15" s="85"/>
      <c r="J15" s="85"/>
      <c r="K15" s="85"/>
    </row>
    <row r="16" spans="1:11" ht="15">
      <c r="A16" s="17" t="s">
        <v>21</v>
      </c>
      <c r="B16" s="23">
        <v>1</v>
      </c>
      <c r="C16" s="24">
        <f>B16/12</f>
        <v>0.08333333333333333</v>
      </c>
      <c r="D16" s="25">
        <v>7</v>
      </c>
      <c r="E16" s="9">
        <f>D16*B16</f>
        <v>7</v>
      </c>
      <c r="F16" s="24">
        <f>D16*C16</f>
        <v>0.5833333333333333</v>
      </c>
      <c r="G16" s="26">
        <f t="shared" si="4"/>
        <v>0.0037074276087685105</v>
      </c>
      <c r="H16" s="85"/>
      <c r="I16" s="85"/>
      <c r="J16" s="85"/>
      <c r="K16" s="85"/>
    </row>
    <row r="17" spans="1:11" ht="15">
      <c r="A17" s="17" t="s">
        <v>22</v>
      </c>
      <c r="B17" s="23">
        <v>0</v>
      </c>
      <c r="C17" s="24">
        <f>B17/12</f>
        <v>0</v>
      </c>
      <c r="D17" s="25">
        <v>0</v>
      </c>
      <c r="E17" s="9">
        <f>D17*B17</f>
        <v>0</v>
      </c>
      <c r="F17" s="24">
        <f>D17*C17</f>
        <v>0</v>
      </c>
      <c r="G17" s="26">
        <f t="shared" si="4"/>
        <v>0</v>
      </c>
      <c r="H17" s="85"/>
      <c r="I17" s="85"/>
      <c r="J17" s="85"/>
      <c r="K17" s="85"/>
    </row>
    <row r="18" spans="1:11" ht="15">
      <c r="A18" s="17" t="s">
        <v>23</v>
      </c>
      <c r="B18" s="23">
        <v>1.2</v>
      </c>
      <c r="C18" s="24">
        <f>B18/12</f>
        <v>0.09999999999999999</v>
      </c>
      <c r="D18" s="25">
        <v>0</v>
      </c>
      <c r="E18" s="9">
        <f>D18*B18</f>
        <v>0</v>
      </c>
      <c r="F18" s="24">
        <f>D18*C18</f>
        <v>0</v>
      </c>
      <c r="G18" s="26">
        <f t="shared" si="4"/>
        <v>0</v>
      </c>
      <c r="H18" s="85"/>
      <c r="I18" s="85"/>
      <c r="J18" s="85"/>
      <c r="K18" s="85"/>
    </row>
    <row r="19" spans="1:7" ht="15">
      <c r="A19" s="17"/>
      <c r="B19" s="23"/>
      <c r="C19" s="24"/>
      <c r="D19" s="25"/>
      <c r="E19" s="9"/>
      <c r="F19" s="24"/>
      <c r="G19" s="26"/>
    </row>
    <row r="20" spans="1:7" ht="15">
      <c r="A20" s="32" t="s">
        <v>24</v>
      </c>
      <c r="B20" s="27"/>
      <c r="C20" s="28"/>
      <c r="D20" s="29"/>
      <c r="E20" s="33">
        <f>SUM(E21:E23)</f>
        <v>1660</v>
      </c>
      <c r="F20" s="34">
        <f>SUM(F21:F23)</f>
        <v>138.33333333333334</v>
      </c>
      <c r="G20" s="31">
        <f>F20/$F$37</f>
        <v>0.8791899757936755</v>
      </c>
    </row>
    <row r="21" spans="1:7" ht="15">
      <c r="A21" s="17" t="s">
        <v>25</v>
      </c>
      <c r="B21" s="35">
        <v>100</v>
      </c>
      <c r="C21" s="36">
        <f>B21/12</f>
        <v>8.333333333333334</v>
      </c>
      <c r="D21" s="37">
        <v>2</v>
      </c>
      <c r="E21" s="2">
        <f>D21*B21</f>
        <v>200</v>
      </c>
      <c r="F21" s="36">
        <f>D21*C21</f>
        <v>16.666666666666668</v>
      </c>
      <c r="G21" s="38">
        <f>F21/$F$37</f>
        <v>0.10592650310767175</v>
      </c>
    </row>
    <row r="22" spans="1:7" ht="15">
      <c r="A22" s="17" t="s">
        <v>26</v>
      </c>
      <c r="B22" s="18">
        <v>70</v>
      </c>
      <c r="C22" s="19">
        <f>B22/12</f>
        <v>5.833333333333333</v>
      </c>
      <c r="D22" s="20">
        <v>18</v>
      </c>
      <c r="E22" s="21">
        <f>D22*B22</f>
        <v>1260</v>
      </c>
      <c r="F22" s="19">
        <f>D22*C22</f>
        <v>105</v>
      </c>
      <c r="G22" s="22">
        <f>F22/$F$37</f>
        <v>0.667336969578332</v>
      </c>
    </row>
    <row r="23" spans="1:7" ht="15">
      <c r="A23" s="17" t="s">
        <v>27</v>
      </c>
      <c r="B23" s="23">
        <v>25</v>
      </c>
      <c r="C23" s="24">
        <f>B23/12</f>
        <v>2.0833333333333335</v>
      </c>
      <c r="D23" s="25">
        <v>8</v>
      </c>
      <c r="E23" s="9">
        <f>D23*B23</f>
        <v>200</v>
      </c>
      <c r="F23" s="24">
        <f>D23*C23</f>
        <v>16.666666666666668</v>
      </c>
      <c r="G23" s="26">
        <f>F23/$F$37</f>
        <v>0.10592650310767175</v>
      </c>
    </row>
    <row r="24" spans="1:7" ht="15">
      <c r="A24" s="17" t="s">
        <v>56</v>
      </c>
      <c r="B24" s="23">
        <v>1000</v>
      </c>
      <c r="C24" s="24">
        <f>B24/12</f>
        <v>83.33333333333333</v>
      </c>
      <c r="D24" s="25">
        <v>0</v>
      </c>
      <c r="E24" s="9">
        <f>D24*B24</f>
        <v>0</v>
      </c>
      <c r="F24" s="24">
        <f>D24*C24</f>
        <v>0</v>
      </c>
      <c r="G24" s="26">
        <f>F24/$F$37</f>
        <v>0</v>
      </c>
    </row>
    <row r="25" spans="1:7" ht="15">
      <c r="A25" s="17"/>
      <c r="B25" s="23"/>
      <c r="C25" s="24"/>
      <c r="D25" s="25"/>
      <c r="E25" s="9"/>
      <c r="F25" s="24"/>
      <c r="G25" s="26"/>
    </row>
    <row r="26" spans="1:7" ht="15">
      <c r="A26" s="39" t="s">
        <v>28</v>
      </c>
      <c r="B26" s="27"/>
      <c r="C26" s="28"/>
      <c r="D26" s="29"/>
      <c r="E26" s="33">
        <f>SUM(E27:E35)</f>
        <v>173.60160000000002</v>
      </c>
      <c r="F26" s="34">
        <f>SUM(F27:F35)</f>
        <v>14.466800000000001</v>
      </c>
      <c r="G26" s="31">
        <f aca="true" t="shared" si="5" ref="G26:G35">F26/$F$37</f>
        <v>0.09194505210948394</v>
      </c>
    </row>
    <row r="27" spans="1:7" ht="15">
      <c r="A27" s="40"/>
      <c r="B27" s="35"/>
      <c r="C27" s="36">
        <f aca="true" t="shared" si="6" ref="C27:C35">B27/12</f>
        <v>0</v>
      </c>
      <c r="D27" s="37"/>
      <c r="E27" s="2">
        <f aca="true" t="shared" si="7" ref="E27:E35">D27*B27</f>
        <v>0</v>
      </c>
      <c r="F27" s="36">
        <f aca="true" t="shared" si="8" ref="F27:F35">D27*C27</f>
        <v>0</v>
      </c>
      <c r="G27" s="38">
        <f t="shared" si="5"/>
        <v>0</v>
      </c>
    </row>
    <row r="28" spans="1:7" ht="15">
      <c r="A28" s="40" t="s">
        <v>29</v>
      </c>
      <c r="B28" s="18">
        <v>45</v>
      </c>
      <c r="C28" s="19">
        <f t="shared" si="6"/>
        <v>3.75</v>
      </c>
      <c r="D28" s="20">
        <v>3</v>
      </c>
      <c r="E28" s="21">
        <f t="shared" si="7"/>
        <v>135</v>
      </c>
      <c r="F28" s="19">
        <f t="shared" si="8"/>
        <v>11.25</v>
      </c>
      <c r="G28" s="22">
        <f t="shared" si="5"/>
        <v>0.07150038959767843</v>
      </c>
    </row>
    <row r="29" spans="1:7" ht="15">
      <c r="A29" s="17" t="s">
        <v>30</v>
      </c>
      <c r="B29" s="18">
        <f>0.0007*12</f>
        <v>0.0084</v>
      </c>
      <c r="C29" s="36">
        <f t="shared" si="6"/>
        <v>0.0007</v>
      </c>
      <c r="D29" s="37">
        <v>24</v>
      </c>
      <c r="E29" s="82">
        <f t="shared" si="7"/>
        <v>0.2016</v>
      </c>
      <c r="F29" s="36">
        <f t="shared" si="8"/>
        <v>0.0168</v>
      </c>
      <c r="G29" s="38">
        <f t="shared" si="5"/>
        <v>0.00010677391513253311</v>
      </c>
    </row>
    <row r="30" spans="1:7" ht="15">
      <c r="A30" s="17" t="s">
        <v>31</v>
      </c>
      <c r="B30" s="18">
        <v>70</v>
      </c>
      <c r="C30" s="19">
        <f t="shared" si="6"/>
        <v>5.833333333333333</v>
      </c>
      <c r="D30" s="20">
        <v>0</v>
      </c>
      <c r="E30" s="21">
        <f t="shared" si="7"/>
        <v>0</v>
      </c>
      <c r="F30" s="19">
        <f t="shared" si="8"/>
        <v>0</v>
      </c>
      <c r="G30" s="22">
        <f t="shared" si="5"/>
        <v>0</v>
      </c>
    </row>
    <row r="31" spans="1:7" ht="15">
      <c r="A31" s="40" t="s">
        <v>62</v>
      </c>
      <c r="B31" s="18">
        <f>0.24*12</f>
        <v>2.88</v>
      </c>
      <c r="C31" s="36">
        <f t="shared" si="6"/>
        <v>0.24</v>
      </c>
      <c r="D31" s="37">
        <v>0</v>
      </c>
      <c r="E31" s="2">
        <f t="shared" si="7"/>
        <v>0</v>
      </c>
      <c r="F31" s="36">
        <f t="shared" si="8"/>
        <v>0</v>
      </c>
      <c r="G31" s="38">
        <f t="shared" si="5"/>
        <v>0</v>
      </c>
    </row>
    <row r="32" spans="1:7" ht="15">
      <c r="A32" s="40" t="s">
        <v>32</v>
      </c>
      <c r="B32" s="18">
        <f>0.4*12</f>
        <v>4.800000000000001</v>
      </c>
      <c r="C32" s="19">
        <f t="shared" si="6"/>
        <v>0.4000000000000001</v>
      </c>
      <c r="D32" s="20">
        <v>8</v>
      </c>
      <c r="E32" s="21">
        <f t="shared" si="7"/>
        <v>38.400000000000006</v>
      </c>
      <c r="F32" s="19">
        <f t="shared" si="8"/>
        <v>3.2000000000000006</v>
      </c>
      <c r="G32" s="22">
        <f t="shared" si="5"/>
        <v>0.02033788859667298</v>
      </c>
    </row>
    <row r="33" spans="1:7" ht="15">
      <c r="A33" s="40" t="s">
        <v>55</v>
      </c>
      <c r="B33" s="18">
        <v>3.4</v>
      </c>
      <c r="C33" s="36">
        <f t="shared" si="6"/>
        <v>0.2833333333333333</v>
      </c>
      <c r="D33" s="37">
        <v>0</v>
      </c>
      <c r="E33" s="2">
        <f t="shared" si="7"/>
        <v>0</v>
      </c>
      <c r="F33" s="36">
        <f t="shared" si="8"/>
        <v>0</v>
      </c>
      <c r="G33" s="38">
        <f t="shared" si="5"/>
        <v>0</v>
      </c>
    </row>
    <row r="34" spans="1:7" ht="15">
      <c r="A34" s="40" t="s">
        <v>33</v>
      </c>
      <c r="B34" s="18">
        <v>1</v>
      </c>
      <c r="C34" s="19">
        <f t="shared" si="6"/>
        <v>0.08333333333333333</v>
      </c>
      <c r="D34" s="20">
        <v>0</v>
      </c>
      <c r="E34" s="21">
        <f t="shared" si="7"/>
        <v>0</v>
      </c>
      <c r="F34" s="19">
        <f t="shared" si="8"/>
        <v>0</v>
      </c>
      <c r="G34" s="22">
        <f t="shared" si="5"/>
        <v>0</v>
      </c>
    </row>
    <row r="35" spans="1:7" ht="15">
      <c r="A35" s="40" t="s">
        <v>34</v>
      </c>
      <c r="B35" s="18">
        <v>0.5</v>
      </c>
      <c r="C35" s="24">
        <f t="shared" si="6"/>
        <v>0.041666666666666664</v>
      </c>
      <c r="D35" s="25">
        <v>0</v>
      </c>
      <c r="E35" s="9">
        <f t="shared" si="7"/>
        <v>0</v>
      </c>
      <c r="F35" s="24">
        <f t="shared" si="8"/>
        <v>0</v>
      </c>
      <c r="G35" s="26">
        <f t="shared" si="5"/>
        <v>0</v>
      </c>
    </row>
    <row r="36" spans="1:7" ht="15">
      <c r="A36" s="41"/>
      <c r="B36" s="9"/>
      <c r="C36" s="24"/>
      <c r="D36" s="7"/>
      <c r="E36" s="9"/>
      <c r="F36" s="24"/>
      <c r="G36" s="26"/>
    </row>
    <row r="37" spans="1:7" ht="15">
      <c r="A37" s="42" t="s">
        <v>35</v>
      </c>
      <c r="B37" s="43"/>
      <c r="C37" s="44"/>
      <c r="D37" s="44"/>
      <c r="E37" s="33">
        <f>E3+E13+E26+E20</f>
        <v>1888.1016</v>
      </c>
      <c r="F37" s="45">
        <f>F3+F13+F26+F20</f>
        <v>157.3418</v>
      </c>
      <c r="G37" s="46"/>
    </row>
  </sheetData>
  <sheetProtection/>
  <mergeCells count="3">
    <mergeCell ref="B1:C1"/>
    <mergeCell ref="E1:F1"/>
    <mergeCell ref="H13:K18"/>
  </mergeCells>
  <printOptions/>
  <pageMargins left="0.7902777777777779" right="0.7902777777777779" top="0.9798611111111112" bottom="0.9798611111111112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27.57421875" style="0" customWidth="1"/>
    <col min="4" max="4" width="15.8515625" style="0" customWidth="1"/>
    <col min="7" max="7" width="16.28125" style="0" customWidth="1"/>
  </cols>
  <sheetData>
    <row r="1" spans="1:7" ht="15">
      <c r="A1" s="65" t="s">
        <v>36</v>
      </c>
      <c r="B1" s="86" t="s">
        <v>1</v>
      </c>
      <c r="C1" s="86"/>
      <c r="D1" s="66" t="s">
        <v>37</v>
      </c>
      <c r="E1" s="86" t="s">
        <v>38</v>
      </c>
      <c r="F1" s="86"/>
      <c r="G1" s="66" t="s">
        <v>39</v>
      </c>
    </row>
    <row r="2" spans="1:7" ht="15">
      <c r="A2" s="67"/>
      <c r="B2" s="68" t="s">
        <v>5</v>
      </c>
      <c r="C2" s="69" t="s">
        <v>40</v>
      </c>
      <c r="D2" s="69" t="s">
        <v>7</v>
      </c>
      <c r="E2" s="69" t="s">
        <v>8</v>
      </c>
      <c r="F2" s="69" t="s">
        <v>9</v>
      </c>
      <c r="G2" s="70" t="s">
        <v>41</v>
      </c>
    </row>
    <row r="3" spans="1:15" ht="15">
      <c r="A3" s="71" t="s">
        <v>57</v>
      </c>
      <c r="B3" s="72">
        <v>200</v>
      </c>
      <c r="C3" s="73">
        <f aca="true" t="shared" si="0" ref="C3:C10">B3/12</f>
        <v>16.666666666666668</v>
      </c>
      <c r="D3" s="74">
        <v>6</v>
      </c>
      <c r="E3" s="69">
        <f aca="true" t="shared" si="1" ref="E3:E8">D3*B3</f>
        <v>1200</v>
      </c>
      <c r="F3" s="73">
        <f aca="true" t="shared" si="2" ref="F3:F8">D3*C3</f>
        <v>100</v>
      </c>
      <c r="G3" s="75">
        <f aca="true" t="shared" si="3" ref="G3:G8">F3/$F$11</f>
        <v>0.6349206349206349</v>
      </c>
      <c r="I3" t="s">
        <v>59</v>
      </c>
      <c r="N3" s="47">
        <v>23</v>
      </c>
      <c r="O3" s="48" t="s">
        <v>9</v>
      </c>
    </row>
    <row r="4" spans="1:15" ht="15">
      <c r="A4" s="71" t="s">
        <v>42</v>
      </c>
      <c r="B4" s="72">
        <v>480</v>
      </c>
      <c r="C4" s="73">
        <f t="shared" si="0"/>
        <v>40</v>
      </c>
      <c r="D4" s="74">
        <v>1</v>
      </c>
      <c r="E4" s="69">
        <f t="shared" si="1"/>
        <v>480</v>
      </c>
      <c r="F4" s="73">
        <f t="shared" si="2"/>
        <v>40</v>
      </c>
      <c r="G4" s="75">
        <f t="shared" si="3"/>
        <v>0.25396825396825395</v>
      </c>
      <c r="I4" t="s">
        <v>60</v>
      </c>
      <c r="N4" s="47">
        <f>N3*1.3</f>
        <v>29.900000000000002</v>
      </c>
      <c r="O4" s="48" t="s">
        <v>9</v>
      </c>
    </row>
    <row r="5" spans="1:15" ht="15">
      <c r="A5" s="71" t="s">
        <v>58</v>
      </c>
      <c r="B5" s="72">
        <v>35</v>
      </c>
      <c r="C5" s="73">
        <f t="shared" si="0"/>
        <v>2.9166666666666665</v>
      </c>
      <c r="D5" s="74">
        <v>6</v>
      </c>
      <c r="E5" s="69">
        <f t="shared" si="1"/>
        <v>210</v>
      </c>
      <c r="F5" s="73">
        <f t="shared" si="2"/>
        <v>17.5</v>
      </c>
      <c r="G5" s="75">
        <f t="shared" si="3"/>
        <v>0.1111111111111111</v>
      </c>
      <c r="I5" t="s">
        <v>61</v>
      </c>
      <c r="N5" s="47">
        <f>N3/0.65</f>
        <v>35.38461538461539</v>
      </c>
      <c r="O5" s="48" t="s">
        <v>9</v>
      </c>
    </row>
    <row r="6" spans="1:15" ht="15">
      <c r="A6" s="71" t="s">
        <v>43</v>
      </c>
      <c r="B6" s="72">
        <v>90</v>
      </c>
      <c r="C6" s="73">
        <f t="shared" si="0"/>
        <v>7.5</v>
      </c>
      <c r="D6" s="74">
        <v>0</v>
      </c>
      <c r="E6" s="69">
        <f t="shared" si="1"/>
        <v>0</v>
      </c>
      <c r="F6" s="73">
        <f t="shared" si="2"/>
        <v>0</v>
      </c>
      <c r="G6" s="75">
        <f t="shared" si="3"/>
        <v>0</v>
      </c>
      <c r="I6" t="s">
        <v>61</v>
      </c>
      <c r="N6" s="47">
        <f>N5*1.3</f>
        <v>46.00000000000001</v>
      </c>
      <c r="O6" s="48" t="s">
        <v>9</v>
      </c>
    </row>
    <row r="7" spans="1:7" ht="15">
      <c r="A7" s="71" t="s">
        <v>44</v>
      </c>
      <c r="B7" s="72"/>
      <c r="C7" s="73">
        <f t="shared" si="0"/>
        <v>0</v>
      </c>
      <c r="D7" s="74"/>
      <c r="E7" s="69">
        <f t="shared" si="1"/>
        <v>0</v>
      </c>
      <c r="F7" s="73">
        <f t="shared" si="2"/>
        <v>0</v>
      </c>
      <c r="G7" s="75">
        <f t="shared" si="3"/>
        <v>0</v>
      </c>
    </row>
    <row r="8" spans="1:7" ht="15">
      <c r="A8" s="71" t="s">
        <v>45</v>
      </c>
      <c r="B8" s="72"/>
      <c r="C8" s="73">
        <f t="shared" si="0"/>
        <v>0</v>
      </c>
      <c r="D8" s="74"/>
      <c r="E8" s="69">
        <f t="shared" si="1"/>
        <v>0</v>
      </c>
      <c r="F8" s="73">
        <f t="shared" si="2"/>
        <v>0</v>
      </c>
      <c r="G8" s="75">
        <f t="shared" si="3"/>
        <v>0</v>
      </c>
    </row>
    <row r="9" spans="1:7" ht="15">
      <c r="A9" s="71"/>
      <c r="B9" s="72"/>
      <c r="C9" s="73">
        <f t="shared" si="0"/>
        <v>0</v>
      </c>
      <c r="D9" s="74"/>
      <c r="E9" s="69"/>
      <c r="F9" s="73"/>
      <c r="G9" s="75"/>
    </row>
    <row r="10" spans="1:7" ht="15">
      <c r="A10" s="71"/>
      <c r="B10" s="72"/>
      <c r="C10" s="73">
        <f t="shared" si="0"/>
        <v>0</v>
      </c>
      <c r="D10" s="74"/>
      <c r="E10" s="69"/>
      <c r="F10" s="73"/>
      <c r="G10" s="75"/>
    </row>
    <row r="11" spans="1:7" ht="15">
      <c r="A11" s="76" t="s">
        <v>46</v>
      </c>
      <c r="B11" s="77"/>
      <c r="C11" s="77"/>
      <c r="D11" s="77"/>
      <c r="E11" s="78">
        <f>SUM(E3:E10)</f>
        <v>1890</v>
      </c>
      <c r="F11" s="78">
        <f>SUM(F3:F10)</f>
        <v>157.5</v>
      </c>
      <c r="G11" s="79"/>
    </row>
    <row r="14" spans="2:7" ht="12.75">
      <c r="B14" s="87"/>
      <c r="C14" s="87"/>
      <c r="D14" s="87"/>
      <c r="E14" s="87"/>
      <c r="F14" s="87"/>
      <c r="G14" s="87"/>
    </row>
    <row r="15" spans="2:7" ht="12.75">
      <c r="B15" s="87"/>
      <c r="C15" s="87"/>
      <c r="D15" s="87"/>
      <c r="E15" s="87"/>
      <c r="F15" s="87"/>
      <c r="G15" s="87"/>
    </row>
    <row r="16" spans="2:7" ht="12.75">
      <c r="B16" s="87"/>
      <c r="C16" s="87"/>
      <c r="D16" s="87"/>
      <c r="E16" s="87"/>
      <c r="F16" s="87"/>
      <c r="G16" s="87"/>
    </row>
    <row r="18" spans="2:7" ht="12.75" customHeight="1">
      <c r="B18" s="88"/>
      <c r="C18" s="88"/>
      <c r="D18" s="88"/>
      <c r="E18" s="88"/>
      <c r="F18" s="88"/>
      <c r="G18" s="88"/>
    </row>
    <row r="19" spans="2:7" ht="12.75">
      <c r="B19" s="88"/>
      <c r="C19" s="88"/>
      <c r="D19" s="88"/>
      <c r="E19" s="88"/>
      <c r="F19" s="88"/>
      <c r="G19" s="88"/>
    </row>
    <row r="20" spans="2:7" ht="12.75">
      <c r="B20" s="88"/>
      <c r="C20" s="88"/>
      <c r="D20" s="88"/>
      <c r="E20" s="88"/>
      <c r="F20" s="88"/>
      <c r="G20" s="88"/>
    </row>
    <row r="21" spans="2:7" ht="12.75">
      <c r="B21" s="88"/>
      <c r="C21" s="88"/>
      <c r="D21" s="88"/>
      <c r="E21" s="88"/>
      <c r="F21" s="88"/>
      <c r="G21" s="88"/>
    </row>
    <row r="22" spans="2:7" ht="12.75">
      <c r="B22" s="88"/>
      <c r="C22" s="88"/>
      <c r="D22" s="88"/>
      <c r="E22" s="88"/>
      <c r="F22" s="88"/>
      <c r="G22" s="88"/>
    </row>
    <row r="23" spans="2:7" ht="12.75">
      <c r="B23" s="88"/>
      <c r="C23" s="88"/>
      <c r="D23" s="88"/>
      <c r="E23" s="88"/>
      <c r="F23" s="88"/>
      <c r="G23" s="88"/>
    </row>
    <row r="24" spans="2:7" ht="12.75">
      <c r="B24" s="88"/>
      <c r="C24" s="88"/>
      <c r="D24" s="88"/>
      <c r="E24" s="88"/>
      <c r="F24" s="88"/>
      <c r="G24" s="88"/>
    </row>
    <row r="25" spans="2:7" ht="12.75">
      <c r="B25" s="88"/>
      <c r="C25" s="88"/>
      <c r="D25" s="88"/>
      <c r="E25" s="88"/>
      <c r="F25" s="88"/>
      <c r="G25" s="88"/>
    </row>
    <row r="26" spans="2:7" ht="12.75">
      <c r="B26" s="88"/>
      <c r="C26" s="88"/>
      <c r="D26" s="88"/>
      <c r="E26" s="88"/>
      <c r="F26" s="88"/>
      <c r="G26" s="88"/>
    </row>
  </sheetData>
  <sheetProtection/>
  <mergeCells count="4">
    <mergeCell ref="B1:C1"/>
    <mergeCell ref="E1:F1"/>
    <mergeCell ref="B14:G16"/>
    <mergeCell ref="B18:G2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20.28125" style="0" customWidth="1"/>
    <col min="3" max="3" width="11.28125" style="0" customWidth="1"/>
  </cols>
  <sheetData>
    <row r="1" spans="1:8" ht="15">
      <c r="A1" s="49" t="s">
        <v>0</v>
      </c>
      <c r="B1" s="50" t="s">
        <v>8</v>
      </c>
      <c r="C1" s="51" t="s">
        <v>9</v>
      </c>
      <c r="D1" s="88"/>
      <c r="E1" s="88"/>
      <c r="F1" s="88"/>
      <c r="G1" s="88"/>
      <c r="H1" s="88"/>
    </row>
    <row r="2" spans="1:8" ht="15">
      <c r="A2" s="52" t="s">
        <v>47</v>
      </c>
      <c r="B2" s="53">
        <f>consommation!E37</f>
        <v>1888.1016</v>
      </c>
      <c r="C2" s="54">
        <f>consommation!F37</f>
        <v>157.3418</v>
      </c>
      <c r="D2" s="88"/>
      <c r="E2" s="88"/>
      <c r="F2" s="88"/>
      <c r="G2" s="88"/>
      <c r="H2" s="88"/>
    </row>
    <row r="3" spans="1:8" ht="15">
      <c r="A3" s="52" t="s">
        <v>48</v>
      </c>
      <c r="B3" s="53">
        <f>production!E11</f>
        <v>1890</v>
      </c>
      <c r="C3" s="55">
        <f>production!F11</f>
        <v>157.5</v>
      </c>
      <c r="D3" s="88"/>
      <c r="E3" s="88"/>
      <c r="F3" s="88"/>
      <c r="G3" s="88"/>
      <c r="H3" s="88"/>
    </row>
    <row r="4" spans="1:8" ht="15">
      <c r="A4" s="56" t="s">
        <v>49</v>
      </c>
      <c r="B4" s="57">
        <f>B3-B2</f>
        <v>1.8984000000000378</v>
      </c>
      <c r="C4" s="58">
        <f>C3-C2</f>
        <v>0.15819999999999368</v>
      </c>
      <c r="D4" s="88"/>
      <c r="E4" s="88"/>
      <c r="F4" s="88"/>
      <c r="G4" s="88"/>
      <c r="H4" s="88"/>
    </row>
    <row r="5" spans="4:8" ht="12.75">
      <c r="D5" s="88"/>
      <c r="E5" s="88"/>
      <c r="F5" s="88"/>
      <c r="G5" s="88"/>
      <c r="H5" s="88"/>
    </row>
    <row r="6" spans="4:8" ht="12.75">
      <c r="D6" s="88"/>
      <c r="E6" s="88"/>
      <c r="F6" s="88"/>
      <c r="G6" s="88"/>
      <c r="H6" s="88"/>
    </row>
    <row r="7" spans="3:8" ht="12.75">
      <c r="C7" s="59"/>
      <c r="D7" s="88"/>
      <c r="E7" s="88"/>
      <c r="F7" s="88"/>
      <c r="G7" s="88"/>
      <c r="H7" s="88"/>
    </row>
    <row r="8" spans="2:3" ht="12.75">
      <c r="B8" s="59"/>
      <c r="C8" s="59"/>
    </row>
    <row r="9" spans="2:3" ht="12.75">
      <c r="B9" s="59"/>
      <c r="C9" s="59"/>
    </row>
    <row r="10" spans="2:3" ht="12.75">
      <c r="B10" s="59"/>
      <c r="C10" s="59"/>
    </row>
    <row r="11" spans="2:3" ht="12.75">
      <c r="B11" s="59"/>
      <c r="C11" s="59"/>
    </row>
    <row r="12" spans="2:6" ht="12.75">
      <c r="B12" s="59"/>
      <c r="C12" s="59"/>
      <c r="D12" s="59"/>
      <c r="E12" s="59"/>
      <c r="F12" s="59"/>
    </row>
    <row r="13" spans="2:6" ht="12.75">
      <c r="B13" s="59"/>
      <c r="C13" s="59"/>
      <c r="D13" s="59"/>
      <c r="E13" s="59"/>
      <c r="F13" s="59"/>
    </row>
  </sheetData>
  <sheetProtection/>
  <mergeCells count="1">
    <mergeCell ref="D1:H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12"/>
  <sheetViews>
    <sheetView zoomScalePageLayoutView="0" workbookViewId="0" topLeftCell="A1">
      <selection activeCell="B4" sqref="B4:B10"/>
    </sheetView>
  </sheetViews>
  <sheetFormatPr defaultColWidth="11.7109375" defaultRowHeight="12.75"/>
  <cols>
    <col min="1" max="1" width="23.28125" style="0" customWidth="1"/>
    <col min="2" max="2" width="12.57421875" style="0" bestFit="1" customWidth="1"/>
  </cols>
  <sheetData>
    <row r="4" spans="1:2" ht="12.75">
      <c r="A4" s="60" t="s">
        <v>50</v>
      </c>
      <c r="B4" s="80">
        <f>consommation!F3</f>
        <v>3.9583333333333335</v>
      </c>
    </row>
    <row r="5" spans="1:2" ht="12.75">
      <c r="A5" s="60" t="s">
        <v>51</v>
      </c>
      <c r="B5" s="80">
        <f>consommation!F13</f>
        <v>0.5833333333333333</v>
      </c>
    </row>
    <row r="6" spans="1:2" ht="12.75">
      <c r="A6" s="61" t="s">
        <v>52</v>
      </c>
      <c r="B6" s="80">
        <f>consommation!F20</f>
        <v>138.33333333333334</v>
      </c>
    </row>
    <row r="7" spans="1:2" ht="12.75">
      <c r="A7" s="62" t="s">
        <v>53</v>
      </c>
      <c r="B7" s="80">
        <f>consommation!F26</f>
        <v>14.466800000000001</v>
      </c>
    </row>
    <row r="8" ht="12.75">
      <c r="B8" s="81"/>
    </row>
    <row r="9" ht="12.75">
      <c r="B9" s="81"/>
    </row>
    <row r="10" ht="12.75">
      <c r="B10" s="81"/>
    </row>
    <row r="11" spans="1:2" ht="15">
      <c r="A11" s="63" t="s">
        <v>54</v>
      </c>
      <c r="B11" s="64">
        <f>production!G3+production!G5+production!G6</f>
        <v>0.746031746031746</v>
      </c>
    </row>
    <row r="12" spans="1:2" ht="15">
      <c r="A12" s="63" t="s">
        <v>42</v>
      </c>
      <c r="B12" s="64">
        <f>production!G4</f>
        <v>0.25396825396825395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VARIPATIS</dc:creator>
  <cp:keywords/>
  <dc:description/>
  <cp:lastModifiedBy>Dominique VARIPATIS</cp:lastModifiedBy>
  <dcterms:created xsi:type="dcterms:W3CDTF">2013-08-19T12:45:29Z</dcterms:created>
  <dcterms:modified xsi:type="dcterms:W3CDTF">2013-12-09T08:36:03Z</dcterms:modified>
  <cp:category/>
  <cp:version/>
  <cp:contentType/>
  <cp:contentStatus/>
</cp:coreProperties>
</file>