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<sst xmlns="http://schemas.openxmlformats.org/spreadsheetml/2006/main" count="30" uniqueCount="30">
  <si>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Longueur hors coque : </t>
  </si>
  <si>
    <t>I Gennaker</t>
  </si>
  <si>
    <t>J Gennaker</t>
  </si>
  <si>
    <t>L étai gennaker</t>
  </si>
  <si>
    <t>dH ancrage sous-barbe</t>
  </si>
  <si>
    <t>dL ancrage sous-barbe</t>
  </si>
  <si>
    <t>L sous-barbe</t>
  </si>
  <si>
    <t>Traction étai gennaker</t>
  </si>
  <si>
    <t>Traction sous-barbe</t>
  </si>
  <si>
    <t>Compression bout-dehors</t>
  </si>
  <si>
    <t>Traction verticale cadène d'étai</t>
  </si>
  <si>
    <t>Compression pont</t>
  </si>
  <si>
    <t>L étai foc</t>
  </si>
  <si>
    <t>A</t>
  </si>
  <si>
    <t>B</t>
  </si>
  <si>
    <t>C</t>
  </si>
  <si>
    <t>D</t>
  </si>
  <si>
    <t>E</t>
  </si>
  <si>
    <t>F</t>
  </si>
  <si>
    <t>G</t>
  </si>
  <si>
    <t>h Gennaker au-dessus capelage</t>
  </si>
  <si>
    <t xml:space="preserve">Longueur totale bout-dehors : </t>
  </si>
  <si>
    <t>Sous-barbe</t>
  </si>
  <si>
    <t>Contraintes liées                                    à l'installation d'un bout-dehors</t>
  </si>
  <si>
    <t>Traction verticale gennaker</t>
  </si>
  <si>
    <t>I Foc</t>
  </si>
  <si>
    <t>J Foc</t>
  </si>
  <si>
    <t>Surface Génois standard</t>
  </si>
  <si>
    <t>Surface Gennaker</t>
  </si>
  <si>
    <t>Surface Spi asymétrique</t>
  </si>
</sst>
</file>

<file path=xl/styles.xml><?xml version="1.0" encoding="utf-8"?>
<styleSheet xmlns="http://schemas.openxmlformats.org/spreadsheetml/2006/main">
  <numFmts count="22">
    <numFmt numFmtId="5" formatCode="#,##0\ &quot;BEF&quot;;\-#,##0\ &quot;BEF&quot;"/>
    <numFmt numFmtId="6" formatCode="#,##0\ &quot;BEF&quot;;[Red]\-#,##0\ &quot;BEF&quot;"/>
    <numFmt numFmtId="7" formatCode="#,##0.00\ &quot;BEF&quot;;\-#,##0.00\ &quot;BEF&quot;"/>
    <numFmt numFmtId="8" formatCode="#,##0.00\ &quot;BEF&quot;;[Red]\-#,##0.00\ &quot;BEF&quot;"/>
    <numFmt numFmtId="42" formatCode="_-* #,##0\ &quot;BEF&quot;_-;\-* #,##0\ &quot;BEF&quot;_-;_-* &quot;-&quot;\ &quot;BEF&quot;_-;_-@_-"/>
    <numFmt numFmtId="41" formatCode="_-* #,##0\ _B_E_F_-;\-* #,##0\ _B_E_F_-;_-* &quot;-&quot;\ _B_E_F_-;_-@_-"/>
    <numFmt numFmtId="44" formatCode="_-* #,##0.00\ &quot;BEF&quot;_-;\-* #,##0.00\ &quot;BEF&quot;_-;_-* &quot;-&quot;??\ &quot;BEF&quot;_-;_-@_-"/>
    <numFmt numFmtId="43" formatCode="_-* #,##0.00\ _B_E_F_-;\-* #,##0.00\ _B_E_F_-;_-* &quot;-&quot;??\ _B_E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\ &quot;m&quot;"/>
    <numFmt numFmtId="173" formatCode="0\ &quot;mm&quot;"/>
    <numFmt numFmtId="174" formatCode="0.0\ \k\g"/>
    <numFmt numFmtId="175" formatCode="0\ "/>
    <numFmt numFmtId="176" formatCode="0\ &quot;N&quot;"/>
    <numFmt numFmtId="177" formatCode="0.0\ &quot;m²&quot;"/>
  </numFmts>
  <fonts count="7">
    <font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4" fontId="0" fillId="0" borderId="0" xfId="0" applyNumberFormat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/>
      <protection hidden="1"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173" fontId="3" fillId="0" borderId="2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174" fontId="3" fillId="0" borderId="2" xfId="0" applyNumberFormat="1" applyFont="1" applyBorder="1" applyAlignment="1" applyProtection="1">
      <alignment horizontal="center"/>
      <protection hidden="1"/>
    </xf>
    <xf numFmtId="176" fontId="3" fillId="0" borderId="7" xfId="0" applyNumberFormat="1" applyFont="1" applyBorder="1" applyAlignment="1" applyProtection="1">
      <alignment horizontal="center"/>
      <protection hidden="1"/>
    </xf>
    <xf numFmtId="174" fontId="3" fillId="0" borderId="4" xfId="0" applyNumberFormat="1" applyFont="1" applyBorder="1" applyAlignment="1" applyProtection="1">
      <alignment horizontal="center"/>
      <protection hidden="1"/>
    </xf>
    <xf numFmtId="176" fontId="3" fillId="0" borderId="8" xfId="0" applyNumberFormat="1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 wrapText="1"/>
      <protection hidden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/>
      <protection hidden="1"/>
    </xf>
    <xf numFmtId="177" fontId="3" fillId="0" borderId="2" xfId="0" applyNumberFormat="1" applyFont="1" applyFill="1" applyBorder="1" applyAlignment="1" applyProtection="1">
      <alignment horizontal="center"/>
      <protection hidden="1" locked="0"/>
    </xf>
    <xf numFmtId="0" fontId="0" fillId="0" borderId="12" xfId="0" applyBorder="1" applyAlignment="1">
      <alignment horizontal="center"/>
    </xf>
    <xf numFmtId="173" fontId="2" fillId="2" borderId="13" xfId="0" applyNumberFormat="1" applyFont="1" applyFill="1" applyBorder="1" applyAlignment="1" applyProtection="1">
      <alignment horizontal="center"/>
      <protection hidden="1" locked="0"/>
    </xf>
    <xf numFmtId="0" fontId="0" fillId="0" borderId="14" xfId="0" applyBorder="1" applyAlignment="1">
      <alignment horizontal="center"/>
    </xf>
    <xf numFmtId="173" fontId="3" fillId="0" borderId="15" xfId="0" applyNumberFormat="1" applyFont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2" fillId="0" borderId="14" xfId="0" applyFont="1" applyBorder="1" applyAlignment="1">
      <alignment horizontal="center"/>
    </xf>
    <xf numFmtId="177" fontId="3" fillId="0" borderId="18" xfId="0" applyNumberFormat="1" applyFont="1" applyFill="1" applyBorder="1" applyAlignment="1" applyProtection="1">
      <alignment horizontal="center"/>
      <protection hidden="1" locked="0"/>
    </xf>
    <xf numFmtId="175" fontId="4" fillId="2" borderId="13" xfId="0" applyNumberFormat="1" applyFont="1" applyFill="1" applyBorder="1" applyAlignment="1" applyProtection="1">
      <alignment horizontal="center"/>
      <protection hidden="1" locked="0"/>
    </xf>
    <xf numFmtId="176" fontId="3" fillId="3" borderId="19" xfId="0" applyNumberFormat="1" applyFont="1" applyFill="1" applyBorder="1" applyAlignment="1" applyProtection="1">
      <alignment horizontal="center"/>
      <protection hidden="1"/>
    </xf>
    <xf numFmtId="173" fontId="3" fillId="0" borderId="18" xfId="0" applyNumberFormat="1" applyFont="1" applyBorder="1" applyAlignment="1" applyProtection="1">
      <alignment horizontal="center"/>
      <protection hidden="1"/>
    </xf>
    <xf numFmtId="174" fontId="3" fillId="0" borderId="15" xfId="0" applyNumberFormat="1" applyFont="1" applyBorder="1" applyAlignment="1" applyProtection="1">
      <alignment horizontal="center"/>
      <protection hidden="1"/>
    </xf>
    <xf numFmtId="174" fontId="2" fillId="2" borderId="13" xfId="0" applyNumberFormat="1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11</xdr:row>
      <xdr:rowOff>9525</xdr:rowOff>
    </xdr:from>
    <xdr:to>
      <xdr:col>2</xdr:col>
      <xdr:colOff>476250</xdr:colOff>
      <xdr:row>11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6955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1"/>
  <sheetViews>
    <sheetView tabSelected="1" workbookViewId="0" topLeftCell="A1">
      <selection activeCell="C2" sqref="C2"/>
    </sheetView>
  </sheetViews>
  <sheetFormatPr defaultColWidth="8.88671875" defaultRowHeight="15"/>
  <cols>
    <col min="1" max="1" width="4.21484375" style="3" customWidth="1"/>
    <col min="2" max="2" width="28.21484375" style="2" bestFit="1" customWidth="1"/>
    <col min="3" max="3" width="9.21484375" style="2" customWidth="1"/>
    <col min="4" max="4" width="8.3359375" style="0" customWidth="1"/>
  </cols>
  <sheetData>
    <row r="1" spans="1:4" s="9" customFormat="1" ht="49.5" customHeight="1" thickBot="1">
      <c r="A1" s="17" t="s">
        <v>23</v>
      </c>
      <c r="B1" s="18"/>
      <c r="C1" s="18"/>
      <c r="D1" s="19"/>
    </row>
    <row r="2" spans="1:4" ht="16.5" thickBot="1">
      <c r="A2" s="27" t="s">
        <v>13</v>
      </c>
      <c r="B2" s="28" t="s">
        <v>21</v>
      </c>
      <c r="C2" s="24">
        <v>1600</v>
      </c>
      <c r="D2" s="23"/>
    </row>
    <row r="3" spans="1:4" ht="16.5" thickBot="1">
      <c r="A3" s="29" t="s">
        <v>14</v>
      </c>
      <c r="B3" s="30" t="s">
        <v>0</v>
      </c>
      <c r="C3" s="24">
        <v>1000</v>
      </c>
      <c r="D3" s="25"/>
    </row>
    <row r="4" spans="1:4" ht="16.5" thickBot="1">
      <c r="A4" s="29" t="s">
        <v>15</v>
      </c>
      <c r="B4" s="30" t="s">
        <v>25</v>
      </c>
      <c r="C4" s="24">
        <v>8100</v>
      </c>
      <c r="D4" s="25"/>
    </row>
    <row r="5" spans="1:4" ht="16.5" thickBot="1">
      <c r="A5" s="29" t="s">
        <v>16</v>
      </c>
      <c r="B5" s="30" t="s">
        <v>26</v>
      </c>
      <c r="C5" s="24">
        <v>2550</v>
      </c>
      <c r="D5" s="25"/>
    </row>
    <row r="6" spans="1:4" ht="16.5" thickBot="1">
      <c r="A6" s="29" t="s">
        <v>17</v>
      </c>
      <c r="B6" s="30" t="s">
        <v>20</v>
      </c>
      <c r="C6" s="24">
        <v>900</v>
      </c>
      <c r="D6" s="25"/>
    </row>
    <row r="7" spans="1:4" ht="15.75">
      <c r="A7" s="5"/>
      <c r="B7" s="6" t="s">
        <v>1</v>
      </c>
      <c r="C7" s="26">
        <f>C4+C6</f>
        <v>9000</v>
      </c>
      <c r="D7" s="10"/>
    </row>
    <row r="8" spans="1:4" ht="15.75">
      <c r="A8" s="5"/>
      <c r="B8" s="6" t="s">
        <v>2</v>
      </c>
      <c r="C8" s="11">
        <f>C5+C3</f>
        <v>3550</v>
      </c>
      <c r="D8" s="10"/>
    </row>
    <row r="9" spans="1:4" ht="15.75">
      <c r="A9" s="20"/>
      <c r="B9" s="21" t="s">
        <v>27</v>
      </c>
      <c r="C9" s="22">
        <f>0.00000075*C5*C4</f>
        <v>15.49125</v>
      </c>
      <c r="D9" s="10"/>
    </row>
    <row r="10" spans="1:4" ht="15.75">
      <c r="A10" s="20"/>
      <c r="B10" s="21" t="s">
        <v>28</v>
      </c>
      <c r="C10" s="22">
        <f>0.00000075*C7*C8</f>
        <v>23.9625</v>
      </c>
      <c r="D10" s="10"/>
    </row>
    <row r="11" spans="1:4" ht="16.5" thickBot="1">
      <c r="A11" s="20"/>
      <c r="B11" s="21" t="s">
        <v>29</v>
      </c>
      <c r="C11" s="34">
        <f>(1.8+2.7+2.8)*C8*C7/6000000</f>
        <v>38.8725</v>
      </c>
      <c r="D11" s="10"/>
    </row>
    <row r="12" spans="1:4" ht="16.5" thickBot="1">
      <c r="A12" s="29"/>
      <c r="B12" s="30" t="s">
        <v>22</v>
      </c>
      <c r="C12" s="35" t="b">
        <v>0</v>
      </c>
      <c r="D12" s="33"/>
    </row>
    <row r="13" spans="1:4" ht="16.5" thickBot="1">
      <c r="A13" s="29" t="s">
        <v>18</v>
      </c>
      <c r="B13" s="30" t="s">
        <v>5</v>
      </c>
      <c r="C13" s="24">
        <v>400</v>
      </c>
      <c r="D13" s="25"/>
    </row>
    <row r="14" spans="1:4" ht="16.5" thickBot="1">
      <c r="A14" s="29" t="s">
        <v>19</v>
      </c>
      <c r="B14" s="30" t="s">
        <v>4</v>
      </c>
      <c r="C14" s="24">
        <v>700</v>
      </c>
      <c r="D14" s="25"/>
    </row>
    <row r="15" spans="1:4" ht="15.75" hidden="1">
      <c r="A15" s="31"/>
      <c r="B15" s="32" t="s">
        <v>12</v>
      </c>
      <c r="C15" s="26">
        <f>ROUND((C4^2+C5^2)^0.5,-1)</f>
        <v>8490</v>
      </c>
      <c r="D15" s="10"/>
    </row>
    <row r="16" spans="1:4" ht="15.75" hidden="1">
      <c r="A16" s="31"/>
      <c r="B16" s="32" t="s">
        <v>3</v>
      </c>
      <c r="C16" s="11">
        <f>ROUND((C7^2+C8^2)^0.5,-1)</f>
        <v>9670</v>
      </c>
      <c r="D16" s="10"/>
    </row>
    <row r="17" spans="1:4" ht="15.75" hidden="1">
      <c r="A17" s="31"/>
      <c r="B17" s="32" t="s">
        <v>6</v>
      </c>
      <c r="C17" s="37" t="str">
        <f>IF(C12=TRUE,ROUND(((C3+C13)^2+C14^2)^0.5,-1),"-----")</f>
        <v>-----</v>
      </c>
      <c r="D17" s="12"/>
    </row>
    <row r="18" spans="1:4" s="1" customFormat="1" ht="16.5" thickBot="1">
      <c r="A18" s="29"/>
      <c r="B18" s="30" t="s">
        <v>7</v>
      </c>
      <c r="C18" s="39">
        <v>100</v>
      </c>
      <c r="D18" s="36">
        <f>C18*9.807</f>
        <v>980.7</v>
      </c>
    </row>
    <row r="19" spans="1:4" ht="15.75">
      <c r="A19" s="5"/>
      <c r="B19" s="6" t="s">
        <v>24</v>
      </c>
      <c r="C19" s="38">
        <f>C18*C7/C16</f>
        <v>93.07135470527405</v>
      </c>
      <c r="D19" s="14">
        <f>C19*9.807</f>
        <v>912.7507755946226</v>
      </c>
    </row>
    <row r="20" spans="1:4" ht="15.75">
      <c r="A20" s="5"/>
      <c r="B20" s="6" t="s">
        <v>8</v>
      </c>
      <c r="C20" s="13" t="str">
        <f>IF(C12=TRUE,C19*C17/C14,"-----")</f>
        <v>-----</v>
      </c>
      <c r="D20" s="14" t="str">
        <f>IF(C$12=TRUE,C20*9.807,"-----")</f>
        <v>-----</v>
      </c>
    </row>
    <row r="21" spans="1:4" ht="15.75">
      <c r="A21" s="5"/>
      <c r="B21" s="6" t="s">
        <v>9</v>
      </c>
      <c r="C21" s="13">
        <f>C18*C8/C16+IF(C12=TRUE,C20*(C3+C13)/C17)</f>
        <v>36.71147880041365</v>
      </c>
      <c r="D21" s="14">
        <f>C21*9.807</f>
        <v>360.02947259565667</v>
      </c>
    </row>
    <row r="22" spans="1:4" ht="15.75">
      <c r="A22" s="5"/>
      <c r="B22" s="6" t="s">
        <v>10</v>
      </c>
      <c r="C22" s="13">
        <f>IF(C$12=FALSE,C$19*C$2/(C$2-C$3),"-----")</f>
        <v>248.1902792140641</v>
      </c>
      <c r="D22" s="14">
        <f>IF(C$12=FALSE,C22*9.807,"-----")</f>
        <v>2434.002068252327</v>
      </c>
    </row>
    <row r="23" spans="1:4" ht="16.5" thickBot="1">
      <c r="A23" s="7"/>
      <c r="B23" s="8" t="s">
        <v>11</v>
      </c>
      <c r="C23" s="15">
        <f>IF(C$12=FALSE,C$19*C$3/(C$2-C$3),"-----")</f>
        <v>155.1189245087901</v>
      </c>
      <c r="D23" s="16">
        <f>IF(C$12=FALSE,C23*9.807,"-----")</f>
        <v>1521.2512926577044</v>
      </c>
    </row>
    <row r="24" ht="15">
      <c r="C24" s="4"/>
    </row>
    <row r="25" ht="15">
      <c r="C25" s="4"/>
    </row>
    <row r="26" ht="15">
      <c r="C26" s="4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  <row r="34" ht="15">
      <c r="C34" s="4"/>
    </row>
    <row r="35" ht="15">
      <c r="C35" s="4"/>
    </row>
    <row r="36" ht="15">
      <c r="C36" s="4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</sheetData>
  <sheetProtection password="D96B" sheet="1" objects="1" scenarios="1"/>
  <mergeCells count="1">
    <mergeCell ref="A1:D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JSO-E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NAVEAUX P</dc:creator>
  <cp:keywords/>
  <dc:description/>
  <cp:lastModifiedBy>Phil DE TROY</cp:lastModifiedBy>
  <dcterms:created xsi:type="dcterms:W3CDTF">2000-06-23T10:41:10Z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