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codeName="ThisWorkbook" checkCompatibility="1" defaultThemeVersion="166925"/>
  <mc:AlternateContent xmlns:mc="http://schemas.openxmlformats.org/markup-compatibility/2006">
    <mc:Choice Requires="x15">
      <x15ac:absPath xmlns:x15ac="http://schemas.microsoft.com/office/spreadsheetml/2010/11/ac" url="C:\Users\Ph Gaches\Documents\perso\bato\"/>
    </mc:Choice>
  </mc:AlternateContent>
  <bookViews>
    <workbookView xWindow="0" yWindow="0" windowWidth="20490" windowHeight="7080"/>
  </bookViews>
  <sheets>
    <sheet name=" Données SO33i" sheetId="5" r:id="rId1"/>
    <sheet name="A l'arrêt" sheetId="4" r:id="rId2"/>
    <sheet name="En nav" sheetId="6" r:id="rId3"/>
    <sheet name="Apport énergie" sheetId="7" r:id="rId4"/>
  </sheets>
  <calcPr calcId="162913"/>
</workbook>
</file>

<file path=xl/calcChain.xml><?xml version="1.0" encoding="utf-8"?>
<calcChain xmlns="http://schemas.openxmlformats.org/spreadsheetml/2006/main">
  <c r="H3" i="7" l="1"/>
  <c r="H3" i="6"/>
  <c r="H3" i="4"/>
  <c r="B16" i="7"/>
  <c r="B17" i="7"/>
  <c r="B10" i="7"/>
  <c r="N17" i="7"/>
  <c r="M17" i="7"/>
  <c r="L17" i="7"/>
  <c r="K17" i="7"/>
  <c r="N16" i="7"/>
  <c r="M16" i="7"/>
  <c r="L16" i="7"/>
  <c r="K16" i="7"/>
  <c r="N15" i="7"/>
  <c r="M15" i="7"/>
  <c r="L15" i="7"/>
  <c r="K15" i="7"/>
  <c r="B15" i="7"/>
  <c r="N14" i="7"/>
  <c r="M14" i="7"/>
  <c r="L14" i="7"/>
  <c r="K14" i="7"/>
  <c r="B14" i="7"/>
  <c r="N13" i="7"/>
  <c r="M13" i="7"/>
  <c r="L13" i="7"/>
  <c r="K13" i="7"/>
  <c r="B13" i="7"/>
  <c r="N11" i="7"/>
  <c r="M11" i="7"/>
  <c r="L11" i="7"/>
  <c r="K11" i="7"/>
  <c r="B11" i="7"/>
  <c r="N10" i="7"/>
  <c r="M10" i="7"/>
  <c r="L10" i="7"/>
  <c r="K10" i="7"/>
  <c r="N9" i="7"/>
  <c r="M9" i="7"/>
  <c r="L9" i="7"/>
  <c r="K9" i="7"/>
  <c r="B9" i="7"/>
  <c r="N8" i="7"/>
  <c r="M8" i="7"/>
  <c r="L8" i="7"/>
  <c r="K8" i="7"/>
  <c r="B8" i="7"/>
  <c r="N7" i="7"/>
  <c r="M7" i="7"/>
  <c r="L7" i="7"/>
  <c r="K7" i="7"/>
  <c r="B7" i="7"/>
  <c r="N45" i="6"/>
  <c r="M45" i="6"/>
  <c r="L45" i="6"/>
  <c r="K45" i="6"/>
  <c r="N44" i="6"/>
  <c r="M44" i="6"/>
  <c r="L44" i="6"/>
  <c r="K44" i="6"/>
  <c r="N43" i="6"/>
  <c r="M43" i="6"/>
  <c r="L43" i="6"/>
  <c r="K43" i="6"/>
  <c r="N42" i="6"/>
  <c r="M42" i="6"/>
  <c r="L42" i="6"/>
  <c r="K42" i="6"/>
  <c r="B45" i="6"/>
  <c r="B44" i="6"/>
  <c r="B43" i="6"/>
  <c r="B42" i="6"/>
  <c r="N45" i="4"/>
  <c r="M45" i="4"/>
  <c r="L45" i="4"/>
  <c r="K45" i="4"/>
  <c r="N44" i="4"/>
  <c r="M44" i="4"/>
  <c r="L44" i="4"/>
  <c r="K44" i="4"/>
  <c r="N43" i="4"/>
  <c r="M43" i="4"/>
  <c r="L43" i="4"/>
  <c r="K43" i="4"/>
  <c r="N42" i="4"/>
  <c r="M42" i="4"/>
  <c r="L42" i="4"/>
  <c r="K42" i="4"/>
  <c r="N41" i="4"/>
  <c r="M41" i="4"/>
  <c r="L41" i="4"/>
  <c r="K41" i="4"/>
  <c r="N40" i="4"/>
  <c r="M40" i="4"/>
  <c r="L40" i="4"/>
  <c r="K40" i="4"/>
  <c r="B42" i="4"/>
  <c r="B44" i="4"/>
  <c r="E44" i="4" s="1"/>
  <c r="B15" i="6"/>
  <c r="B16" i="6"/>
  <c r="B25" i="6"/>
  <c r="C25" i="6" s="1"/>
  <c r="B14" i="6"/>
  <c r="B13" i="6"/>
  <c r="B12" i="6"/>
  <c r="B11" i="6"/>
  <c r="B10" i="6"/>
  <c r="B9" i="6"/>
  <c r="B8" i="6"/>
  <c r="B7" i="6"/>
  <c r="B6" i="6"/>
  <c r="B5" i="6"/>
  <c r="B5" i="4"/>
  <c r="B16" i="4"/>
  <c r="B15" i="4"/>
  <c r="N15" i="4"/>
  <c r="M15" i="4"/>
  <c r="L15" i="4"/>
  <c r="K15" i="4"/>
  <c r="B14" i="4"/>
  <c r="B13" i="4"/>
  <c r="B12" i="4"/>
  <c r="B11" i="4"/>
  <c r="B10" i="4"/>
  <c r="B9" i="4"/>
  <c r="B8" i="4"/>
  <c r="B7" i="4"/>
  <c r="B6" i="4"/>
  <c r="B27" i="4"/>
  <c r="B26" i="4"/>
  <c r="B25" i="4"/>
  <c r="N13" i="4"/>
  <c r="M13" i="4"/>
  <c r="L13" i="4"/>
  <c r="K13" i="4"/>
  <c r="N12" i="4"/>
  <c r="M12" i="4"/>
  <c r="L12" i="4"/>
  <c r="K12" i="4"/>
  <c r="B41" i="4"/>
  <c r="B40" i="4"/>
  <c r="B39" i="4"/>
  <c r="B34" i="4"/>
  <c r="B33" i="4"/>
  <c r="B32" i="4"/>
  <c r="B31" i="4"/>
  <c r="B30" i="4"/>
  <c r="B24" i="4"/>
  <c r="B23" i="4"/>
  <c r="B22" i="4"/>
  <c r="B21" i="4"/>
  <c r="B20" i="4"/>
  <c r="B19" i="4"/>
  <c r="K5" i="4"/>
  <c r="L5" i="4"/>
  <c r="M5" i="4"/>
  <c r="N5" i="4"/>
  <c r="K6" i="4"/>
  <c r="L6" i="4"/>
  <c r="M6" i="4"/>
  <c r="N6" i="4"/>
  <c r="K7" i="4"/>
  <c r="L7" i="4"/>
  <c r="M7" i="4"/>
  <c r="N7" i="4"/>
  <c r="K8" i="4"/>
  <c r="L8" i="4"/>
  <c r="M8" i="4"/>
  <c r="N8" i="4"/>
  <c r="K9" i="4"/>
  <c r="L9" i="4"/>
  <c r="M9" i="4"/>
  <c r="N9" i="4"/>
  <c r="K10" i="4"/>
  <c r="L10" i="4"/>
  <c r="M10" i="4"/>
  <c r="N10" i="4"/>
  <c r="K11" i="4"/>
  <c r="L11" i="4"/>
  <c r="M11" i="4"/>
  <c r="N11" i="4"/>
  <c r="K14" i="4"/>
  <c r="L14" i="4"/>
  <c r="M14" i="4"/>
  <c r="N14" i="4"/>
  <c r="K16" i="4"/>
  <c r="L16" i="4"/>
  <c r="M16" i="4"/>
  <c r="N16" i="4"/>
  <c r="K19" i="4"/>
  <c r="L19" i="4"/>
  <c r="M19" i="4"/>
  <c r="N19" i="4"/>
  <c r="K20" i="4"/>
  <c r="L20" i="4"/>
  <c r="M20" i="4"/>
  <c r="N20" i="4"/>
  <c r="K21" i="4"/>
  <c r="L21" i="4"/>
  <c r="M21" i="4"/>
  <c r="N21" i="4"/>
  <c r="K22" i="4"/>
  <c r="L22" i="4"/>
  <c r="M22" i="4"/>
  <c r="N22" i="4"/>
  <c r="K23" i="4"/>
  <c r="L23" i="4"/>
  <c r="M23" i="4"/>
  <c r="N23" i="4"/>
  <c r="K24" i="4"/>
  <c r="L24" i="4"/>
  <c r="M24" i="4"/>
  <c r="N24" i="4"/>
  <c r="K25" i="4"/>
  <c r="L25" i="4"/>
  <c r="M25" i="4"/>
  <c r="N25" i="4"/>
  <c r="K26" i="4"/>
  <c r="L26" i="4"/>
  <c r="M26" i="4"/>
  <c r="N26" i="4"/>
  <c r="K27" i="4"/>
  <c r="L27" i="4"/>
  <c r="M27" i="4"/>
  <c r="N27" i="4"/>
  <c r="K30" i="4"/>
  <c r="L30" i="4"/>
  <c r="M30" i="4"/>
  <c r="N30" i="4"/>
  <c r="K31" i="4"/>
  <c r="L31" i="4"/>
  <c r="M31" i="4"/>
  <c r="N31" i="4"/>
  <c r="K32" i="4"/>
  <c r="L32" i="4"/>
  <c r="M32" i="4"/>
  <c r="N32" i="4"/>
  <c r="K33" i="4"/>
  <c r="L33" i="4"/>
  <c r="M33" i="4"/>
  <c r="N33" i="4"/>
  <c r="K34" i="4"/>
  <c r="L34" i="4"/>
  <c r="M34" i="4"/>
  <c r="N34" i="4"/>
  <c r="B35" i="4"/>
  <c r="K35" i="4"/>
  <c r="L35" i="4"/>
  <c r="M35" i="4"/>
  <c r="N35" i="4"/>
  <c r="B36" i="4"/>
  <c r="E36" i="4" s="1"/>
  <c r="K36" i="4"/>
  <c r="L36" i="4"/>
  <c r="M36" i="4"/>
  <c r="N36" i="4"/>
  <c r="K39" i="4"/>
  <c r="L39" i="4"/>
  <c r="M39" i="4"/>
  <c r="N39" i="4"/>
  <c r="B43" i="4"/>
  <c r="B45" i="4"/>
  <c r="D45" i="4" s="1"/>
  <c r="K5" i="6"/>
  <c r="L5" i="6"/>
  <c r="M5" i="6"/>
  <c r="N5" i="6"/>
  <c r="K6" i="6"/>
  <c r="L6" i="6"/>
  <c r="M6" i="6"/>
  <c r="N6" i="6"/>
  <c r="K7" i="6"/>
  <c r="L7" i="6"/>
  <c r="M7" i="6"/>
  <c r="N7" i="6"/>
  <c r="K8" i="6"/>
  <c r="L8" i="6"/>
  <c r="M8" i="6"/>
  <c r="N8" i="6"/>
  <c r="K9" i="6"/>
  <c r="L9" i="6"/>
  <c r="M9" i="6"/>
  <c r="N9" i="6"/>
  <c r="K10" i="6"/>
  <c r="L10" i="6"/>
  <c r="M10" i="6"/>
  <c r="N10" i="6"/>
  <c r="K11" i="6"/>
  <c r="L11" i="6"/>
  <c r="M11" i="6"/>
  <c r="N11" i="6"/>
  <c r="K12" i="6"/>
  <c r="L12" i="6"/>
  <c r="M12" i="6"/>
  <c r="N12" i="6"/>
  <c r="K15" i="6"/>
  <c r="L15" i="6"/>
  <c r="M15" i="6"/>
  <c r="N15" i="6"/>
  <c r="K16" i="6"/>
  <c r="L16" i="6"/>
  <c r="M16" i="6"/>
  <c r="N16" i="6"/>
  <c r="K19" i="6"/>
  <c r="L19" i="6"/>
  <c r="M19" i="6"/>
  <c r="N19" i="6"/>
  <c r="K20" i="6"/>
  <c r="L20" i="6"/>
  <c r="M20" i="6"/>
  <c r="N20" i="6"/>
  <c r="K21" i="6"/>
  <c r="L21" i="6"/>
  <c r="M21" i="6"/>
  <c r="N21" i="6"/>
  <c r="K22" i="6"/>
  <c r="L22" i="6"/>
  <c r="M22" i="6"/>
  <c r="N22" i="6"/>
  <c r="K23" i="6"/>
  <c r="L23" i="6"/>
  <c r="M23" i="6"/>
  <c r="N23" i="6"/>
  <c r="K24" i="6"/>
  <c r="L24" i="6"/>
  <c r="M24" i="6"/>
  <c r="N24" i="6"/>
  <c r="K25" i="6"/>
  <c r="L25" i="6"/>
  <c r="M25" i="6"/>
  <c r="N25" i="6"/>
  <c r="B26" i="6"/>
  <c r="C26" i="6" s="1"/>
  <c r="K26" i="6"/>
  <c r="L26" i="6"/>
  <c r="M26" i="6"/>
  <c r="N26" i="6"/>
  <c r="B27" i="6"/>
  <c r="C27" i="6" s="1"/>
  <c r="K27" i="6"/>
  <c r="L27" i="6"/>
  <c r="M27" i="6"/>
  <c r="N27" i="6"/>
  <c r="K30" i="6"/>
  <c r="L30" i="6"/>
  <c r="M30" i="6"/>
  <c r="N30" i="6"/>
  <c r="K31" i="6"/>
  <c r="L31" i="6"/>
  <c r="M31" i="6"/>
  <c r="N31" i="6"/>
  <c r="K32" i="6"/>
  <c r="L32" i="6"/>
  <c r="M32" i="6"/>
  <c r="N32" i="6"/>
  <c r="K33" i="6"/>
  <c r="L33" i="6"/>
  <c r="M33" i="6"/>
  <c r="N33" i="6"/>
  <c r="K34" i="6"/>
  <c r="L34" i="6"/>
  <c r="M34" i="6"/>
  <c r="N34" i="6"/>
  <c r="B35" i="6"/>
  <c r="K35" i="6"/>
  <c r="L35" i="6"/>
  <c r="M35" i="6"/>
  <c r="N35" i="6"/>
  <c r="B36" i="6"/>
  <c r="F36" i="6" s="1"/>
  <c r="K36" i="6"/>
  <c r="L36" i="6"/>
  <c r="M36" i="6"/>
  <c r="N36" i="6"/>
  <c r="K39" i="6"/>
  <c r="L39" i="6"/>
  <c r="M39" i="6"/>
  <c r="N39" i="6"/>
  <c r="K40" i="6"/>
  <c r="L40" i="6"/>
  <c r="M40" i="6"/>
  <c r="N40" i="6"/>
  <c r="B41" i="6"/>
  <c r="K41" i="6"/>
  <c r="L41" i="6"/>
  <c r="M41" i="6"/>
  <c r="N41" i="6"/>
  <c r="O13" i="7" l="1"/>
  <c r="O17" i="7"/>
  <c r="O14" i="7"/>
  <c r="D14" i="7" s="1"/>
  <c r="E14" i="7" s="1"/>
  <c r="F14" i="7" s="1"/>
  <c r="O15" i="7"/>
  <c r="C15" i="7" s="1"/>
  <c r="O16" i="7"/>
  <c r="C13" i="7"/>
  <c r="D13" i="7"/>
  <c r="E13" i="7" s="1"/>
  <c r="F13" i="7" s="1"/>
  <c r="O7" i="7"/>
  <c r="O11" i="7"/>
  <c r="O8" i="7"/>
  <c r="O9" i="7"/>
  <c r="O10" i="7"/>
  <c r="O40" i="4"/>
  <c r="O41" i="4"/>
  <c r="O42" i="4"/>
  <c r="O43" i="4"/>
  <c r="D43" i="4" s="1"/>
  <c r="E43" i="4" s="1"/>
  <c r="F43" i="4" s="1"/>
  <c r="O44" i="4"/>
  <c r="O45" i="4"/>
  <c r="O42" i="6"/>
  <c r="D42" i="6" s="1"/>
  <c r="E42" i="6" s="1"/>
  <c r="O43" i="6"/>
  <c r="D43" i="6" s="1"/>
  <c r="E43" i="6" s="1"/>
  <c r="O44" i="6"/>
  <c r="C44" i="6" s="1"/>
  <c r="O45" i="6"/>
  <c r="C44" i="4"/>
  <c r="G44" i="4"/>
  <c r="D44" i="4"/>
  <c r="H44" i="4"/>
  <c r="F44" i="4"/>
  <c r="O15" i="4"/>
  <c r="C15" i="4"/>
  <c r="G15" i="4"/>
  <c r="D15" i="4"/>
  <c r="E15" i="4" s="1"/>
  <c r="F15" i="4" s="1"/>
  <c r="H15" i="4"/>
  <c r="O13" i="4"/>
  <c r="G13" i="4" s="1"/>
  <c r="O12" i="4"/>
  <c r="D12" i="4" s="1"/>
  <c r="E12" i="4" s="1"/>
  <c r="F12" i="4" s="1"/>
  <c r="O36" i="6"/>
  <c r="O32" i="6"/>
  <c r="C32" i="6" s="1"/>
  <c r="O25" i="6"/>
  <c r="O39" i="6"/>
  <c r="C39" i="6" s="1"/>
  <c r="O9" i="4"/>
  <c r="D9" i="4" s="1"/>
  <c r="E9" i="4" s="1"/>
  <c r="F9" i="4" s="1"/>
  <c r="O6" i="4"/>
  <c r="G6" i="4" s="1"/>
  <c r="O5" i="4"/>
  <c r="C5" i="4" s="1"/>
  <c r="D41" i="4"/>
  <c r="E41" i="4" s="1"/>
  <c r="F41" i="4" s="1"/>
  <c r="O16" i="6"/>
  <c r="O11" i="6"/>
  <c r="D11" i="6" s="1"/>
  <c r="E11" i="6" s="1"/>
  <c r="F11" i="6" s="1"/>
  <c r="O10" i="6"/>
  <c r="C10" i="6" s="1"/>
  <c r="H45" i="4"/>
  <c r="G36" i="4"/>
  <c r="O21" i="4"/>
  <c r="D21" i="4" s="1"/>
  <c r="E21" i="4" s="1"/>
  <c r="F21" i="4" s="1"/>
  <c r="O16" i="4"/>
  <c r="H16" i="4" s="1"/>
  <c r="H36" i="4"/>
  <c r="F45" i="4"/>
  <c r="F36" i="4"/>
  <c r="O15" i="6"/>
  <c r="E45" i="4"/>
  <c r="C36" i="4"/>
  <c r="O30" i="4"/>
  <c r="C30" i="4" s="1"/>
  <c r="D44" i="6"/>
  <c r="E44" i="6" s="1"/>
  <c r="F44" i="6" s="1"/>
  <c r="O33" i="6"/>
  <c r="C33" i="6" s="1"/>
  <c r="O30" i="6"/>
  <c r="C30" i="6" s="1"/>
  <c r="O26" i="6"/>
  <c r="O22" i="6"/>
  <c r="D22" i="6" s="1"/>
  <c r="E22" i="6" s="1"/>
  <c r="F22" i="6" s="1"/>
  <c r="O19" i="6"/>
  <c r="C19" i="6" s="1"/>
  <c r="O12" i="6"/>
  <c r="C12" i="6" s="1"/>
  <c r="O5" i="6"/>
  <c r="D5" i="6" s="1"/>
  <c r="E5" i="6" s="1"/>
  <c r="F5" i="6" s="1"/>
  <c r="D36" i="4"/>
  <c r="O32" i="4"/>
  <c r="D32" i="4" s="1"/>
  <c r="E32" i="4" s="1"/>
  <c r="F32" i="4" s="1"/>
  <c r="O22" i="4"/>
  <c r="D22" i="4" s="1"/>
  <c r="E22" i="4" s="1"/>
  <c r="F22" i="4" s="1"/>
  <c r="O20" i="4"/>
  <c r="D20" i="4" s="1"/>
  <c r="E20" i="4" s="1"/>
  <c r="F20" i="4" s="1"/>
  <c r="O19" i="4"/>
  <c r="O10" i="4"/>
  <c r="C10" i="4" s="1"/>
  <c r="O35" i="6"/>
  <c r="O24" i="6"/>
  <c r="C24" i="6" s="1"/>
  <c r="O21" i="6"/>
  <c r="D21" i="6" s="1"/>
  <c r="E21" i="6" s="1"/>
  <c r="F21" i="6" s="1"/>
  <c r="O8" i="6"/>
  <c r="D8" i="6" s="1"/>
  <c r="E8" i="6" s="1"/>
  <c r="F8" i="6" s="1"/>
  <c r="O7" i="6"/>
  <c r="G7" i="6" s="1"/>
  <c r="O33" i="4"/>
  <c r="D33" i="4" s="1"/>
  <c r="E33" i="4" s="1"/>
  <c r="F33" i="4" s="1"/>
  <c r="O27" i="4"/>
  <c r="G27" i="4" s="1"/>
  <c r="O25" i="4"/>
  <c r="H25" i="4" s="1"/>
  <c r="O14" i="4"/>
  <c r="D14" i="4" s="1"/>
  <c r="E14" i="4" s="1"/>
  <c r="F14" i="4" s="1"/>
  <c r="O41" i="6"/>
  <c r="D41" i="6" s="1"/>
  <c r="E41" i="6" s="1"/>
  <c r="F41" i="6" s="1"/>
  <c r="O34" i="6"/>
  <c r="C34" i="6" s="1"/>
  <c r="O31" i="6"/>
  <c r="D31" i="6" s="1"/>
  <c r="E31" i="6" s="1"/>
  <c r="F31" i="6" s="1"/>
  <c r="O27" i="6"/>
  <c r="O23" i="6"/>
  <c r="C23" i="6" s="1"/>
  <c r="O20" i="6"/>
  <c r="C20" i="6" s="1"/>
  <c r="O6" i="6"/>
  <c r="H6" i="6" s="1"/>
  <c r="O31" i="4"/>
  <c r="D31" i="4" s="1"/>
  <c r="E31" i="4" s="1"/>
  <c r="F31" i="4" s="1"/>
  <c r="O11" i="4"/>
  <c r="C11" i="4" s="1"/>
  <c r="C35" i="6"/>
  <c r="G35" i="6"/>
  <c r="D35" i="6"/>
  <c r="H35" i="6"/>
  <c r="E35" i="6"/>
  <c r="O40" i="6"/>
  <c r="C36" i="6"/>
  <c r="G36" i="6"/>
  <c r="D36" i="6"/>
  <c r="H36" i="6"/>
  <c r="E36" i="6"/>
  <c r="F35" i="6"/>
  <c r="F27" i="6"/>
  <c r="F26" i="6"/>
  <c r="F25" i="6"/>
  <c r="E27" i="6"/>
  <c r="E26" i="6"/>
  <c r="E25" i="6"/>
  <c r="O9" i="6"/>
  <c r="O39" i="4"/>
  <c r="D16" i="4"/>
  <c r="E16" i="4" s="1"/>
  <c r="F16" i="4" s="1"/>
  <c r="H27" i="6"/>
  <c r="D27" i="6"/>
  <c r="H26" i="6"/>
  <c r="D26" i="6"/>
  <c r="H25" i="6"/>
  <c r="D25" i="6"/>
  <c r="C15" i="6"/>
  <c r="G15" i="6"/>
  <c r="D15" i="6"/>
  <c r="E15" i="6" s="1"/>
  <c r="F15" i="6" s="1"/>
  <c r="H15" i="6"/>
  <c r="E35" i="4"/>
  <c r="C35" i="4"/>
  <c r="H35" i="4"/>
  <c r="D35" i="4"/>
  <c r="F35" i="4"/>
  <c r="G27" i="6"/>
  <c r="G26" i="6"/>
  <c r="G25" i="6"/>
  <c r="C16" i="6"/>
  <c r="G16" i="6"/>
  <c r="D16" i="6"/>
  <c r="E16" i="6" s="1"/>
  <c r="F16" i="6" s="1"/>
  <c r="H16" i="6"/>
  <c r="G35" i="4"/>
  <c r="O35" i="4"/>
  <c r="O26" i="4"/>
  <c r="G26" i="4" s="1"/>
  <c r="O24" i="4"/>
  <c r="O23" i="4"/>
  <c r="O8" i="4"/>
  <c r="O7" i="4"/>
  <c r="C45" i="4"/>
  <c r="G45" i="4"/>
  <c r="O36" i="4"/>
  <c r="O34" i="4"/>
  <c r="C16" i="7" l="1"/>
  <c r="D16" i="7"/>
  <c r="E16" i="7" s="1"/>
  <c r="F16" i="7" s="1"/>
  <c r="H41" i="4"/>
  <c r="D17" i="7"/>
  <c r="E17" i="7" s="1"/>
  <c r="C17" i="7"/>
  <c r="G17" i="7"/>
  <c r="C14" i="7"/>
  <c r="D15" i="7"/>
  <c r="E15" i="7" s="1"/>
  <c r="F15" i="7" s="1"/>
  <c r="H44" i="6"/>
  <c r="G44" i="6"/>
  <c r="G13" i="7"/>
  <c r="H14" i="7"/>
  <c r="H13" i="7"/>
  <c r="G14" i="7"/>
  <c r="C9" i="7"/>
  <c r="D9" i="7"/>
  <c r="E9" i="7" s="1"/>
  <c r="F9" i="7" s="1"/>
  <c r="C11" i="7"/>
  <c r="D11" i="7"/>
  <c r="E11" i="7" s="1"/>
  <c r="F11" i="7" s="1"/>
  <c r="D8" i="7"/>
  <c r="E8" i="7" s="1"/>
  <c r="F8" i="7" s="1"/>
  <c r="C8" i="7"/>
  <c r="D10" i="7"/>
  <c r="E10" i="7" s="1"/>
  <c r="F10" i="7" s="1"/>
  <c r="C10" i="7"/>
  <c r="C7" i="7"/>
  <c r="D7" i="7"/>
  <c r="E7" i="7" s="1"/>
  <c r="F7" i="7" s="1"/>
  <c r="C43" i="4"/>
  <c r="H43" i="6"/>
  <c r="F43" i="6"/>
  <c r="C43" i="6"/>
  <c r="G43" i="6" s="1"/>
  <c r="C42" i="6"/>
  <c r="G42" i="6" s="1"/>
  <c r="H43" i="4"/>
  <c r="G43" i="4"/>
  <c r="F42" i="6"/>
  <c r="H42" i="6"/>
  <c r="C42" i="4"/>
  <c r="D42" i="4"/>
  <c r="E42" i="4" s="1"/>
  <c r="F42" i="4" s="1"/>
  <c r="C13" i="4"/>
  <c r="H14" i="4"/>
  <c r="G14" i="4"/>
  <c r="C14" i="4"/>
  <c r="C12" i="4"/>
  <c r="H12" i="4"/>
  <c r="H13" i="4"/>
  <c r="C41" i="6"/>
  <c r="D13" i="4"/>
  <c r="E13" i="4" s="1"/>
  <c r="F13" i="4" s="1"/>
  <c r="G12" i="4"/>
  <c r="D11" i="4"/>
  <c r="E11" i="4" s="1"/>
  <c r="F11" i="4" s="1"/>
  <c r="G41" i="6"/>
  <c r="D6" i="6"/>
  <c r="E6" i="6" s="1"/>
  <c r="F6" i="6" s="1"/>
  <c r="C6" i="4"/>
  <c r="D25" i="4"/>
  <c r="E25" i="4" s="1"/>
  <c r="F25" i="4" s="1"/>
  <c r="H41" i="6"/>
  <c r="C27" i="4"/>
  <c r="C25" i="4"/>
  <c r="H27" i="4"/>
  <c r="C41" i="4"/>
  <c r="G41" i="4" s="1"/>
  <c r="D27" i="4"/>
  <c r="E27" i="4" s="1"/>
  <c r="F27" i="4" s="1"/>
  <c r="D12" i="6"/>
  <c r="E12" i="6" s="1"/>
  <c r="F12" i="6" s="1"/>
  <c r="G25" i="4"/>
  <c r="D32" i="6"/>
  <c r="E32" i="6" s="1"/>
  <c r="F32" i="6" s="1"/>
  <c r="D26" i="4"/>
  <c r="E26" i="4" s="1"/>
  <c r="F26" i="4" s="1"/>
  <c r="D6" i="4"/>
  <c r="E6" i="4" s="1"/>
  <c r="F6" i="4" s="1"/>
  <c r="C26" i="4"/>
  <c r="H26" i="4"/>
  <c r="C9" i="4"/>
  <c r="G9" i="4" s="1"/>
  <c r="C22" i="4"/>
  <c r="G22" i="4" s="1"/>
  <c r="D10" i="6"/>
  <c r="E10" i="6" s="1"/>
  <c r="F10" i="6" s="1"/>
  <c r="D34" i="6"/>
  <c r="E34" i="6" s="1"/>
  <c r="F34" i="6" s="1"/>
  <c r="C22" i="6"/>
  <c r="G22" i="6" s="1"/>
  <c r="C5" i="6"/>
  <c r="G5" i="6" s="1"/>
  <c r="G16" i="4"/>
  <c r="D30" i="4"/>
  <c r="E30" i="4" s="1"/>
  <c r="F30" i="4" s="1"/>
  <c r="D23" i="6"/>
  <c r="E23" i="6" s="1"/>
  <c r="F23" i="6" s="1"/>
  <c r="D39" i="6"/>
  <c r="E39" i="6" s="1"/>
  <c r="F39" i="6" s="1"/>
  <c r="C16" i="4"/>
  <c r="H5" i="6"/>
  <c r="C33" i="4"/>
  <c r="G33" i="4" s="1"/>
  <c r="H6" i="4"/>
  <c r="C19" i="4"/>
  <c r="G5" i="4"/>
  <c r="H5" i="4"/>
  <c r="D5" i="4"/>
  <c r="E5" i="4" s="1"/>
  <c r="F5" i="4" s="1"/>
  <c r="D19" i="4"/>
  <c r="E19" i="4" s="1"/>
  <c r="F19" i="4" s="1"/>
  <c r="D30" i="6"/>
  <c r="E30" i="6" s="1"/>
  <c r="F30" i="6" s="1"/>
  <c r="D24" i="6"/>
  <c r="E24" i="6" s="1"/>
  <c r="F24" i="6" s="1"/>
  <c r="C21" i="4"/>
  <c r="G21" i="4" s="1"/>
  <c r="C7" i="6"/>
  <c r="C21" i="6"/>
  <c r="G21" i="6" s="1"/>
  <c r="H7" i="6"/>
  <c r="C32" i="4"/>
  <c r="G32" i="4" s="1"/>
  <c r="C11" i="6"/>
  <c r="G11" i="6" s="1"/>
  <c r="C31" i="6"/>
  <c r="G31" i="6" s="1"/>
  <c r="D10" i="4"/>
  <c r="E10" i="4" s="1"/>
  <c r="F10" i="4" s="1"/>
  <c r="D7" i="6"/>
  <c r="E7" i="6" s="1"/>
  <c r="F7" i="6" s="1"/>
  <c r="D20" i="6"/>
  <c r="E20" i="6" s="1"/>
  <c r="F20" i="6" s="1"/>
  <c r="H21" i="4"/>
  <c r="C8" i="6"/>
  <c r="G8" i="6" s="1"/>
  <c r="C31" i="4"/>
  <c r="G31" i="4" s="1"/>
  <c r="H22" i="4"/>
  <c r="H32" i="4"/>
  <c r="H33" i="4"/>
  <c r="D19" i="6"/>
  <c r="E19" i="6" s="1"/>
  <c r="F19" i="6" s="1"/>
  <c r="D33" i="6"/>
  <c r="E33" i="6" s="1"/>
  <c r="G33" i="6" s="1"/>
  <c r="C6" i="6"/>
  <c r="G6" i="6"/>
  <c r="H11" i="6"/>
  <c r="C20" i="4"/>
  <c r="G20" i="4" s="1"/>
  <c r="H9" i="4"/>
  <c r="D23" i="4"/>
  <c r="E23" i="4" s="1"/>
  <c r="F23" i="4" s="1"/>
  <c r="C23" i="4"/>
  <c r="D40" i="4"/>
  <c r="E40" i="4" s="1"/>
  <c r="F40" i="4" s="1"/>
  <c r="C40" i="4"/>
  <c r="C8" i="4"/>
  <c r="D8" i="4"/>
  <c r="E8" i="4" s="1"/>
  <c r="F8" i="4" s="1"/>
  <c r="C9" i="6"/>
  <c r="D9" i="6"/>
  <c r="E9" i="6" s="1"/>
  <c r="F9" i="6" s="1"/>
  <c r="H31" i="4"/>
  <c r="C34" i="4"/>
  <c r="D34" i="4"/>
  <c r="E34" i="4" s="1"/>
  <c r="F34" i="4" s="1"/>
  <c r="D7" i="4"/>
  <c r="E7" i="4" s="1"/>
  <c r="F7" i="4" s="1"/>
  <c r="C7" i="4"/>
  <c r="C24" i="4"/>
  <c r="D24" i="4"/>
  <c r="E24" i="4" s="1"/>
  <c r="F24" i="4" s="1"/>
  <c r="H20" i="4"/>
  <c r="H31" i="6"/>
  <c r="D40" i="6"/>
  <c r="E40" i="6" s="1"/>
  <c r="F40" i="6" s="1"/>
  <c r="C40" i="6"/>
  <c r="H8" i="6"/>
  <c r="H22" i="6"/>
  <c r="H21" i="6"/>
  <c r="D39" i="4"/>
  <c r="E39" i="4" s="1"/>
  <c r="F39" i="4" s="1"/>
  <c r="C39" i="4"/>
  <c r="H16" i="7" l="1"/>
  <c r="G16" i="7"/>
  <c r="G9" i="7"/>
  <c r="H15" i="7"/>
  <c r="G15" i="7"/>
  <c r="H17" i="7"/>
  <c r="F17" i="7"/>
  <c r="H11" i="7"/>
  <c r="G11" i="7"/>
  <c r="H10" i="7"/>
  <c r="G10" i="7"/>
  <c r="H9" i="7"/>
  <c r="H8" i="7"/>
  <c r="G8" i="7"/>
  <c r="G7" i="7"/>
  <c r="H7" i="7"/>
  <c r="G42" i="4"/>
  <c r="H42" i="4"/>
  <c r="G32" i="6"/>
  <c r="H32" i="6"/>
  <c r="H11" i="4"/>
  <c r="G11" i="4"/>
  <c r="G34" i="6"/>
  <c r="H34" i="6"/>
  <c r="G10" i="6"/>
  <c r="H40" i="4"/>
  <c r="G40" i="4"/>
  <c r="G40" i="6"/>
  <c r="H40" i="6"/>
  <c r="H12" i="6"/>
  <c r="G12" i="6"/>
  <c r="G24" i="6"/>
  <c r="H24" i="6"/>
  <c r="H10" i="6"/>
  <c r="H19" i="4"/>
  <c r="G19" i="6"/>
  <c r="G19" i="4"/>
  <c r="H19" i="6"/>
  <c r="H23" i="6"/>
  <c r="G23" i="6"/>
  <c r="G30" i="4"/>
  <c r="H30" i="4"/>
  <c r="H39" i="6"/>
  <c r="H30" i="6"/>
  <c r="G39" i="6"/>
  <c r="G30" i="6"/>
  <c r="G10" i="4"/>
  <c r="H10" i="4"/>
  <c r="G9" i="6"/>
  <c r="H20" i="6"/>
  <c r="G20" i="6"/>
  <c r="H9" i="6"/>
  <c r="F33" i="6"/>
  <c r="H33" i="6"/>
  <c r="H7" i="4"/>
  <c r="H34" i="4"/>
  <c r="H8" i="4"/>
  <c r="G23" i="4"/>
  <c r="H24" i="4"/>
  <c r="G8" i="4"/>
  <c r="G39" i="4"/>
  <c r="H39" i="4"/>
  <c r="G24" i="4"/>
  <c r="G7" i="4"/>
  <c r="G34" i="4"/>
  <c r="H23" i="4"/>
  <c r="G12" i="7" l="1"/>
  <c r="H12" i="7"/>
  <c r="P2" i="5" s="1"/>
  <c r="G5" i="7"/>
  <c r="H5" i="7"/>
  <c r="P3" i="5" s="1"/>
  <c r="S3" i="5" s="1"/>
  <c r="H17" i="6"/>
  <c r="G17" i="6"/>
  <c r="G37" i="6"/>
  <c r="G46" i="6"/>
  <c r="H37" i="4"/>
  <c r="G37" i="4"/>
  <c r="H46" i="6"/>
  <c r="G17" i="4"/>
  <c r="H28" i="6"/>
  <c r="H37" i="6"/>
  <c r="G28" i="6"/>
  <c r="G28" i="4"/>
  <c r="G46" i="4"/>
  <c r="H28" i="4"/>
  <c r="H46" i="4"/>
  <c r="H17" i="4"/>
  <c r="G49" i="6" l="1"/>
  <c r="H49" i="6"/>
  <c r="M3" i="5" s="1"/>
  <c r="N3" i="5" s="1"/>
  <c r="R3" i="5" s="1"/>
  <c r="G49" i="4"/>
  <c r="H49" i="4"/>
  <c r="M2" i="5" l="1"/>
  <c r="C57" i="4"/>
  <c r="G57" i="6"/>
  <c r="H57" i="6"/>
  <c r="D57" i="6"/>
  <c r="E57" i="6"/>
  <c r="C57" i="6"/>
  <c r="I57" i="6"/>
  <c r="F57" i="6"/>
  <c r="B57" i="6"/>
  <c r="F57" i="4"/>
  <c r="H57" i="4"/>
  <c r="E57" i="4"/>
  <c r="B57" i="4"/>
  <c r="I57" i="4"/>
  <c r="G57" i="4"/>
  <c r="D57" i="4"/>
  <c r="N2" i="5" l="1"/>
  <c r="R2" i="5" s="1"/>
  <c r="S2" i="5"/>
</calcChain>
</file>

<file path=xl/sharedStrings.xml><?xml version="1.0" encoding="utf-8"?>
<sst xmlns="http://schemas.openxmlformats.org/spreadsheetml/2006/main" count="149" uniqueCount="93">
  <si>
    <t>Instruments</t>
  </si>
  <si>
    <t>Eclairage</t>
  </si>
  <si>
    <t>Cuisine</t>
  </si>
  <si>
    <t>Lampe flexible table à cartes</t>
  </si>
  <si>
    <t>Toilettes</t>
  </si>
  <si>
    <t>Cabine AV</t>
  </si>
  <si>
    <t>Couchette cercueil</t>
  </si>
  <si>
    <t>spots carré</t>
  </si>
  <si>
    <t>Feux navigation</t>
  </si>
  <si>
    <t>Vert/rouge</t>
  </si>
  <si>
    <t>mouillage</t>
  </si>
  <si>
    <t>hune</t>
  </si>
  <si>
    <t>projecteur de pont</t>
  </si>
  <si>
    <t>Confort</t>
  </si>
  <si>
    <t>radio</t>
  </si>
  <si>
    <t>Ordinateur</t>
  </si>
  <si>
    <t>réfrigérateur</t>
  </si>
  <si>
    <t>VHF emission</t>
  </si>
  <si>
    <t>VHF réception</t>
  </si>
  <si>
    <t>KWH</t>
  </si>
  <si>
    <t>Eclairage compas</t>
  </si>
  <si>
    <t>Consommateurs</t>
  </si>
  <si>
    <t>Valeurs nominales</t>
  </si>
  <si>
    <t>Watts</t>
  </si>
  <si>
    <t>A</t>
  </si>
  <si>
    <t>Durée /24H</t>
  </si>
  <si>
    <t>Heures</t>
  </si>
  <si>
    <t>Durée en %</t>
  </si>
  <si>
    <t>%</t>
  </si>
  <si>
    <t>Consommation / 24h</t>
  </si>
  <si>
    <t>Autres</t>
  </si>
  <si>
    <t>Tension d'alimentation</t>
  </si>
  <si>
    <t>Volts</t>
  </si>
  <si>
    <t>mWatt</t>
  </si>
  <si>
    <t>mA</t>
  </si>
  <si>
    <t>Dans ces lignes vous pouvez ajouter d'autres consommateurs, il faut donner leur intitulé et bien entendu leur consommation</t>
  </si>
  <si>
    <t>En navigation</t>
  </si>
  <si>
    <t>heures</t>
  </si>
  <si>
    <t>minutes</t>
  </si>
  <si>
    <t>Sous totaux instruments</t>
  </si>
  <si>
    <t>Indiquez dans la case jaune la tension d'alimentation en Volts</t>
  </si>
  <si>
    <t>Centrale navigation</t>
  </si>
  <si>
    <t>Afficheur n°1</t>
  </si>
  <si>
    <t>Afficheur n°2</t>
  </si>
  <si>
    <t>radio/CD</t>
  </si>
  <si>
    <t>Sous total Feux navigation</t>
  </si>
  <si>
    <t>Sous total Eclairage</t>
  </si>
  <si>
    <t>Attention : résultats intermédiaires      ne pas modifier !!!</t>
  </si>
  <si>
    <t>Sous total équipements de confort</t>
  </si>
  <si>
    <t>Consommation en navigation</t>
  </si>
  <si>
    <t>Durée d'utilisation sur 24 h</t>
  </si>
  <si>
    <t>Traceur carto</t>
  </si>
  <si>
    <t>Cabine AR</t>
  </si>
  <si>
    <t>Feu tricolore tête de mât</t>
  </si>
  <si>
    <t>feu blanc moteur</t>
  </si>
  <si>
    <t>Fiche de calcul de consommation éléctrique SO 33i</t>
  </si>
  <si>
    <t>Eclairage table à cartes</t>
  </si>
  <si>
    <t>TV</t>
  </si>
  <si>
    <t>Instruments / électronique</t>
  </si>
  <si>
    <t>Pilote auto</t>
  </si>
  <si>
    <t>Feu de mouillage</t>
  </si>
  <si>
    <t>Radar</t>
  </si>
  <si>
    <t>Transpondeur AIS</t>
  </si>
  <si>
    <t>Il faut donner les deux durées de fonctionnement en navigation et à l'arrêt, néanmoins vous pouvez choisir d'examiner que l'un des 2 cas proposés.</t>
  </si>
  <si>
    <t>Précision : il s'agit bien de durée de fonctionnement car souvent les constructeurs n'indiquent que les consommations maximales. Ou ce sont des données auxquelles nous avons accès en mesurant nous-mêmes ces données avec un ampéremètre pour la consommation avec une horloge 12V branchée en parallèle du consommateur.</t>
  </si>
  <si>
    <r>
      <t xml:space="preserve"> Capacité minimale en Ah du parc de batteries de service pour assurer</t>
    </r>
    <r>
      <rPr>
        <b/>
        <sz val="14"/>
        <color rgb="FFFF0000"/>
        <rFont val="Arial"/>
        <family val="2"/>
      </rPr>
      <t xml:space="preserve"> l'autonomie en navigation</t>
    </r>
    <r>
      <rPr>
        <sz val="14"/>
        <rFont val="Arial"/>
        <family val="2"/>
      </rPr>
      <t>. En fonction du taux de décharge supporté par les batteries</t>
    </r>
  </si>
  <si>
    <t>Résultats</t>
  </si>
  <si>
    <t>Groupe eau</t>
  </si>
  <si>
    <t>Chauffage</t>
  </si>
  <si>
    <t>Au mouillage</t>
  </si>
  <si>
    <t>Consommation au mouillage</t>
  </si>
  <si>
    <t>Consommation</t>
  </si>
  <si>
    <t>Capacité batteries</t>
  </si>
  <si>
    <t>Taux décharge</t>
  </si>
  <si>
    <t xml:space="preserve">Au mouillage  signifie : à l'arrêt sans branchement au quai                                         En navigation sous entend à la voile, moteur arrêté                    </t>
  </si>
  <si>
    <t>Apport énergie par 24h</t>
  </si>
  <si>
    <t>Apport d'énergie</t>
  </si>
  <si>
    <t>Moteur</t>
  </si>
  <si>
    <t>Panneau solaire</t>
  </si>
  <si>
    <t>Fiche de calcul apport énergie éléctrique SO 33i</t>
  </si>
  <si>
    <t>Fournisseurs</t>
  </si>
  <si>
    <t>apport par 24h</t>
  </si>
  <si>
    <t>Pile à combustible</t>
  </si>
  <si>
    <t>fonct. /24H</t>
  </si>
  <si>
    <t>fonct en %</t>
  </si>
  <si>
    <t>Apport en énergie en navigation</t>
  </si>
  <si>
    <t>Apport en énergie à l'arrêt</t>
  </si>
  <si>
    <r>
      <t xml:space="preserve">Capacité minimale en Ah du parc de batteries de service pour assurer </t>
    </r>
    <r>
      <rPr>
        <b/>
        <sz val="14"/>
        <rFont val="Arial"/>
        <family val="2"/>
      </rPr>
      <t>l'autonomie au mouillage</t>
    </r>
    <r>
      <rPr>
        <sz val="14"/>
        <rFont val="Arial"/>
        <family val="2"/>
      </rPr>
      <t>. En fonction du taux de décharge supporté par les batteries</t>
    </r>
  </si>
  <si>
    <t>MODE D'EMPLOI</t>
  </si>
  <si>
    <r>
      <t>En ce qui concerne les consommations,</t>
    </r>
    <r>
      <rPr>
        <b/>
        <sz val="11"/>
        <color theme="4" tint="-0.249977111117893"/>
        <rFont val="Arial"/>
        <family val="2"/>
      </rPr>
      <t xml:space="preserve"> il ne faut remplir qu'une seule colonne choisie parmi les 4 </t>
    </r>
    <r>
      <rPr>
        <sz val="11"/>
        <rFont val="Arial"/>
        <family val="2"/>
      </rPr>
      <t>(</t>
    </r>
    <r>
      <rPr>
        <sz val="11"/>
        <color rgb="FFFF0000"/>
        <rFont val="Arial"/>
        <family val="2"/>
      </rPr>
      <t>Watts, A, mWatt ou mA</t>
    </r>
    <r>
      <rPr>
        <sz val="11"/>
        <rFont val="Arial"/>
        <family val="2"/>
      </rPr>
      <t xml:space="preserve">) en fonction des indications portées sur la notice de votre appareil, consommation maximum pour certains appareils comme le pilote et de jouer sur la durée de fonctionnement, il suffit de mettre une consommation nulle si vous n'avez pas l'équipement </t>
    </r>
  </si>
  <si>
    <t>Chargeur</t>
  </si>
  <si>
    <r>
      <rPr>
        <b/>
        <sz val="11"/>
        <color rgb="FFFF0000"/>
        <rFont val="Arial"/>
        <family val="2"/>
      </rPr>
      <t>RESULTATS</t>
    </r>
    <r>
      <rPr>
        <sz val="11"/>
        <rFont val="Arial"/>
        <family val="2"/>
      </rPr>
      <t xml:space="preserve"> : Analyse des résultats, le tableau donne les consommations sur 24h dans les deux situations mouillage et navigation, puis, la capacité nécessaire des  batteries est calculé </t>
    </r>
    <r>
      <rPr>
        <b/>
        <sz val="11"/>
        <color rgb="FFFF0000"/>
        <rFont val="Arial"/>
        <family val="2"/>
      </rPr>
      <t>en fonction du taux de décharge (</t>
    </r>
    <r>
      <rPr>
        <b/>
        <i/>
        <sz val="11"/>
        <color rgb="FFFF0000"/>
        <rFont val="Arial"/>
        <family val="2"/>
      </rPr>
      <t>à renseigner</t>
    </r>
    <r>
      <rPr>
        <b/>
        <sz val="11"/>
        <color rgb="FFFF0000"/>
        <rFont val="Arial"/>
        <family val="2"/>
      </rPr>
      <t>)</t>
    </r>
    <r>
      <rPr>
        <sz val="11"/>
        <rFont val="Arial"/>
        <family val="2"/>
      </rPr>
      <t xml:space="preserve"> admis par ces mêmes batteries. </t>
    </r>
    <r>
      <rPr>
        <sz val="11"/>
        <color rgb="FFFF0000"/>
        <rFont val="Arial"/>
        <family val="2"/>
      </rPr>
      <t>Calcul effectué sans apport d'énergie</t>
    </r>
    <r>
      <rPr>
        <sz val="11"/>
        <rFont val="Arial"/>
        <family val="2"/>
      </rPr>
      <t>.  Puis la capacité des batteries est recalculée en tenant compte de l'apport en énergie dans les deux situations : au mouillage ou en route. Si le mot "ATTENTION" apparait à droite du tableau, les apports en énergie ne couvrent pas les consommations</t>
    </r>
  </si>
  <si>
    <t>NE REMPLIR/MODIFIER QUE LES CELLULES BLANCHES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</si>
</sst>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3" formatCode="0.0000"/>
    <numFmt numFmtId="174" formatCode="0.0"/>
    <numFmt numFmtId="177" formatCode="#,##0\ &quot;Ah&quot;;\-#,##0\ &quot;Ah&quot;"/>
  </numFmts>
  <fonts count="22" x14ac:knownFonts="1">
    <font>
      <sz val="10"/>
      <name val="Arial"/>
    </font>
    <font>
      <sz val="10"/>
      <name val="Arial"/>
    </font>
    <font>
      <b/>
      <sz val="10"/>
      <name val="Arial"/>
      <family val="2"/>
    </font>
    <font>
      <sz val="10"/>
      <name val="Arial"/>
      <family val="2"/>
    </font>
    <font>
      <b/>
      <i/>
      <sz val="10"/>
      <name val="Arial"/>
      <family val="2"/>
    </font>
    <font>
      <sz val="10"/>
      <color indexed="13"/>
      <name val="Arial"/>
      <family val="2"/>
    </font>
    <font>
      <b/>
      <sz val="10"/>
      <color indexed="13"/>
      <name val="Arial"/>
      <family val="2"/>
    </font>
    <font>
      <b/>
      <sz val="12"/>
      <name val="Arial"/>
      <family val="2"/>
    </font>
    <font>
      <b/>
      <sz val="12"/>
      <color indexed="13"/>
      <name val="Arial"/>
      <family val="2"/>
    </font>
    <font>
      <sz val="14"/>
      <name val="Arial"/>
      <family val="2"/>
    </font>
    <font>
      <sz val="14"/>
      <color indexed="12"/>
      <name val="Arial"/>
      <family val="2"/>
    </font>
    <font>
      <sz val="12"/>
      <color indexed="12"/>
      <name val="Arial"/>
      <family val="2"/>
    </font>
    <font>
      <b/>
      <sz val="14"/>
      <name val="Arial"/>
      <family val="2"/>
    </font>
    <font>
      <b/>
      <sz val="14"/>
      <color rgb="FFFF0000"/>
      <name val="Arial"/>
      <family val="2"/>
    </font>
    <font>
      <sz val="11"/>
      <name val="Arial"/>
      <family val="2"/>
    </font>
    <font>
      <b/>
      <sz val="12"/>
      <color theme="0"/>
      <name val="Arial"/>
      <family val="2"/>
    </font>
    <font>
      <sz val="11"/>
      <color rgb="FFFF0000"/>
      <name val="Arial"/>
      <family val="2"/>
    </font>
    <font>
      <b/>
      <sz val="11"/>
      <color rgb="FFFF0000"/>
      <name val="Arial"/>
      <family val="2"/>
    </font>
    <font>
      <sz val="18"/>
      <color theme="0"/>
      <name val="Arial"/>
      <family val="2"/>
    </font>
    <font>
      <b/>
      <sz val="11"/>
      <color theme="4" tint="-0.249977111117893"/>
      <name val="Arial"/>
      <family val="2"/>
    </font>
    <font>
      <b/>
      <i/>
      <sz val="11"/>
      <color rgb="FFFF0000"/>
      <name val="Arial"/>
      <family val="2"/>
    </font>
    <font>
      <b/>
      <sz val="10"/>
      <color rgb="FFFF0000"/>
      <name val="Arial"/>
      <family val="2"/>
    </font>
  </fonts>
  <fills count="33">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18"/>
        <bgColor indexed="64"/>
      </patternFill>
    </fill>
    <fill>
      <patternFill patternType="solid">
        <fgColor indexed="10"/>
        <bgColor indexed="64"/>
      </patternFill>
    </fill>
    <fill>
      <patternFill patternType="solid">
        <fgColor indexed="41"/>
        <bgColor indexed="64"/>
      </patternFill>
    </fill>
    <fill>
      <patternFill patternType="solid">
        <fgColor indexed="46"/>
        <bgColor indexed="64"/>
      </patternFill>
    </fill>
    <fill>
      <patternFill patternType="solid">
        <fgColor indexed="12"/>
        <bgColor indexed="64"/>
      </patternFill>
    </fill>
    <fill>
      <patternFill patternType="solid">
        <fgColor indexed="47"/>
        <bgColor indexed="64"/>
      </patternFill>
    </fill>
    <fill>
      <patternFill patternType="solid">
        <fgColor indexed="52"/>
        <bgColor indexed="64"/>
      </patternFill>
    </fill>
    <fill>
      <patternFill patternType="solid">
        <fgColor indexed="29"/>
        <bgColor indexed="64"/>
      </patternFill>
    </fill>
    <fill>
      <patternFill patternType="solid">
        <fgColor indexed="62"/>
        <bgColor indexed="64"/>
      </patternFill>
    </fill>
    <fill>
      <patternFill patternType="solid">
        <fgColor indexed="22"/>
        <bgColor indexed="64"/>
      </patternFill>
    </fill>
    <fill>
      <patternFill patternType="solid">
        <fgColor indexed="44"/>
        <bgColor indexed="64"/>
      </patternFill>
    </fill>
    <fill>
      <patternFill patternType="solid">
        <fgColor indexed="14"/>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99FF99"/>
        <bgColor indexed="64"/>
      </patternFill>
    </fill>
    <fill>
      <patternFill patternType="solid">
        <fgColor rgb="FFCC00CC"/>
        <bgColor indexed="64"/>
      </patternFill>
    </fill>
    <fill>
      <patternFill patternType="solid">
        <fgColor theme="8" tint="-0.249977111117893"/>
        <bgColor indexed="64"/>
      </patternFill>
    </fill>
    <fill>
      <patternFill patternType="solid">
        <fgColor rgb="FF7030A0"/>
        <bgColor indexed="64"/>
      </patternFill>
    </fill>
    <fill>
      <patternFill patternType="solid">
        <fgColor rgb="FFFF66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13"/>
      </left>
      <right style="medium">
        <color indexed="64"/>
      </right>
      <top style="thin">
        <color indexed="13"/>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13"/>
      </right>
      <top style="thin">
        <color indexed="13"/>
      </top>
      <bottom style="medium">
        <color indexed="64"/>
      </bottom>
      <diagonal/>
    </border>
    <border>
      <left style="thin">
        <color indexed="13"/>
      </left>
      <right style="thin">
        <color indexed="13"/>
      </right>
      <top style="thin">
        <color indexed="13"/>
      </top>
      <bottom style="medium">
        <color indexed="64"/>
      </bottom>
      <diagonal/>
    </border>
    <border>
      <left style="thin">
        <color indexed="13"/>
      </left>
      <right/>
      <top/>
      <bottom style="medium">
        <color indexed="64"/>
      </bottom>
      <diagonal/>
    </border>
    <border>
      <left style="thin">
        <color indexed="13"/>
      </left>
      <right style="thin">
        <color indexed="13"/>
      </right>
      <top/>
      <bottom style="medium">
        <color indexed="64"/>
      </bottom>
      <diagonal/>
    </border>
    <border>
      <left style="thin">
        <color indexed="13"/>
      </left>
      <right style="thin">
        <color indexed="13"/>
      </right>
      <top style="thin">
        <color indexed="13"/>
      </top>
      <bottom style="thin">
        <color indexed="13"/>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13"/>
      </top>
      <bottom/>
      <diagonal/>
    </border>
    <border>
      <left/>
      <right style="thin">
        <color indexed="13"/>
      </right>
      <top style="thin">
        <color indexed="13"/>
      </top>
      <bottom/>
      <diagonal/>
    </border>
    <border>
      <left/>
      <right style="thin">
        <color indexed="13"/>
      </right>
      <top/>
      <bottom style="medium">
        <color indexed="64"/>
      </bottom>
      <diagonal/>
    </border>
    <border>
      <left style="thin">
        <color indexed="13"/>
      </left>
      <right/>
      <top style="thin">
        <color indexed="13"/>
      </top>
      <bottom style="thin">
        <color indexed="13"/>
      </bottom>
      <diagonal/>
    </border>
    <border>
      <left/>
      <right style="thin">
        <color indexed="13"/>
      </right>
      <top style="thin">
        <color indexed="13"/>
      </top>
      <bottom style="thin">
        <color indexed="13"/>
      </bottom>
      <diagonal/>
    </border>
    <border>
      <left/>
      <right style="medium">
        <color indexed="64"/>
      </right>
      <top style="thin">
        <color indexed="13"/>
      </top>
      <bottom style="thin">
        <color indexed="13"/>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diagonal/>
    </border>
    <border>
      <left/>
      <right style="thin">
        <color indexed="13"/>
      </right>
      <top/>
      <bottom/>
      <diagonal/>
    </border>
    <border>
      <left style="thin">
        <color indexed="13"/>
      </left>
      <right/>
      <top/>
      <bottom/>
      <diagonal/>
    </border>
    <border>
      <left style="thin">
        <color indexed="13"/>
      </left>
      <right style="thin">
        <color indexed="13"/>
      </right>
      <top style="thin">
        <color indexed="13"/>
      </top>
      <bottom/>
      <diagonal/>
    </border>
    <border>
      <left style="thin">
        <color indexed="13"/>
      </left>
      <right/>
      <top style="thin">
        <color indexed="13"/>
      </top>
      <bottom/>
      <diagonal/>
    </border>
    <border>
      <left style="thin">
        <color indexed="13"/>
      </left>
      <right style="medium">
        <color indexed="64"/>
      </right>
      <top style="thin">
        <color indexed="13"/>
      </top>
      <bottom/>
      <diagonal/>
    </border>
    <border>
      <left style="thin">
        <color indexed="13"/>
      </left>
      <right style="medium">
        <color indexed="64"/>
      </right>
      <top/>
      <bottom style="thin">
        <color indexed="64"/>
      </bottom>
      <diagonal/>
    </border>
  </borders>
  <cellStyleXfs count="1">
    <xf numFmtId="0" fontId="0" fillId="0" borderId="0"/>
  </cellStyleXfs>
  <cellXfs count="342">
    <xf numFmtId="0" fontId="0" fillId="0" borderId="0" xfId="0"/>
    <xf numFmtId="0" fontId="3" fillId="0" borderId="0" xfId="0" applyFont="1" applyAlignment="1">
      <alignment vertical="center" wrapText="1"/>
    </xf>
    <xf numFmtId="0" fontId="0" fillId="0" borderId="0" xfId="0" applyAlignment="1">
      <alignment horizontal="center" vertical="center" wrapText="1"/>
    </xf>
    <xf numFmtId="0" fontId="1" fillId="0" borderId="0" xfId="0" applyFont="1"/>
    <xf numFmtId="0" fontId="0" fillId="0" borderId="1" xfId="0" applyBorder="1"/>
    <xf numFmtId="0" fontId="0" fillId="0" borderId="2" xfId="0" applyBorder="1"/>
    <xf numFmtId="0" fontId="3" fillId="0" borderId="3" xfId="0" applyFont="1" applyBorder="1" applyAlignment="1">
      <alignment vertical="center" wrapText="1"/>
    </xf>
    <xf numFmtId="0" fontId="0" fillId="0" borderId="4" xfId="0" applyBorder="1"/>
    <xf numFmtId="0" fontId="0" fillId="0" borderId="5" xfId="0" applyBorder="1"/>
    <xf numFmtId="0" fontId="3" fillId="0" borderId="6" xfId="0" applyFont="1" applyBorder="1" applyAlignment="1">
      <alignment vertical="center" wrapText="1"/>
    </xf>
    <xf numFmtId="0" fontId="0" fillId="0" borderId="7" xfId="0" applyBorder="1"/>
    <xf numFmtId="0" fontId="0" fillId="0" borderId="8" xfId="0" applyBorder="1"/>
    <xf numFmtId="0" fontId="2" fillId="2" borderId="9" xfId="0" applyFont="1" applyFill="1" applyBorder="1" applyAlignment="1">
      <alignment horizontal="left" vertical="center" wrapText="1" indent="4"/>
    </xf>
    <xf numFmtId="0" fontId="0" fillId="3" borderId="4" xfId="0" applyFill="1" applyBorder="1"/>
    <xf numFmtId="0" fontId="3" fillId="3" borderId="3" xfId="0" applyFont="1" applyFill="1" applyBorder="1" applyAlignment="1">
      <alignment vertical="center" wrapText="1"/>
    </xf>
    <xf numFmtId="2" fontId="0" fillId="3" borderId="1" xfId="0" applyNumberFormat="1" applyFill="1" applyBorder="1"/>
    <xf numFmtId="0" fontId="0" fillId="4" borderId="4" xfId="0" applyFill="1" applyBorder="1"/>
    <xf numFmtId="0" fontId="3" fillId="4" borderId="3" xfId="0" applyFont="1" applyFill="1" applyBorder="1" applyAlignment="1">
      <alignment vertical="center" wrapText="1"/>
    </xf>
    <xf numFmtId="2" fontId="0" fillId="4" borderId="10" xfId="0" applyNumberFormat="1" applyFill="1" applyBorder="1"/>
    <xf numFmtId="2" fontId="0" fillId="3" borderId="10" xfId="0" applyNumberFormat="1" applyFill="1" applyBorder="1"/>
    <xf numFmtId="0" fontId="0" fillId="5" borderId="11" xfId="0" applyFill="1" applyBorder="1"/>
    <xf numFmtId="0" fontId="3" fillId="5" borderId="12" xfId="0" applyFont="1" applyFill="1" applyBorder="1" applyAlignment="1">
      <alignment vertical="center" wrapText="1"/>
    </xf>
    <xf numFmtId="2" fontId="4" fillId="5" borderId="13" xfId="0" applyNumberFormat="1" applyFont="1" applyFill="1" applyBorder="1" applyAlignment="1">
      <alignment vertical="center"/>
    </xf>
    <xf numFmtId="2" fontId="4" fillId="2" borderId="13" xfId="0" applyNumberFormat="1" applyFont="1" applyFill="1" applyBorder="1" applyAlignment="1">
      <alignment vertical="center"/>
    </xf>
    <xf numFmtId="0" fontId="0" fillId="7" borderId="4" xfId="0" applyFill="1" applyBorder="1"/>
    <xf numFmtId="0" fontId="3" fillId="7" borderId="3" xfId="0" applyFont="1" applyFill="1" applyBorder="1" applyAlignment="1">
      <alignment vertical="center" wrapText="1"/>
    </xf>
    <xf numFmtId="2" fontId="0" fillId="7" borderId="10" xfId="0" applyNumberFormat="1" applyFill="1" applyBorder="1"/>
    <xf numFmtId="0" fontId="0" fillId="7" borderId="11" xfId="0" applyFill="1" applyBorder="1"/>
    <xf numFmtId="0" fontId="3" fillId="7" borderId="12" xfId="0" applyFont="1" applyFill="1" applyBorder="1" applyAlignment="1">
      <alignment vertical="center" wrapText="1"/>
    </xf>
    <xf numFmtId="2" fontId="4" fillId="8" borderId="14" xfId="0" applyNumberFormat="1" applyFont="1" applyFill="1" applyBorder="1" applyAlignment="1">
      <alignment vertical="center"/>
    </xf>
    <xf numFmtId="2" fontId="6" fillId="9" borderId="15" xfId="0" applyNumberFormat="1" applyFont="1" applyFill="1" applyBorder="1" applyAlignment="1">
      <alignment horizontal="center" vertical="center" wrapText="1"/>
    </xf>
    <xf numFmtId="2" fontId="0" fillId="0" borderId="0" xfId="0" applyNumberFormat="1"/>
    <xf numFmtId="173" fontId="0" fillId="3" borderId="1" xfId="0" applyNumberFormat="1" applyFill="1" applyBorder="1"/>
    <xf numFmtId="173" fontId="4" fillId="5" borderId="16" xfId="0" applyNumberFormat="1" applyFont="1" applyFill="1" applyBorder="1" applyAlignment="1">
      <alignment vertical="center"/>
    </xf>
    <xf numFmtId="173" fontId="0" fillId="7" borderId="1" xfId="0" applyNumberFormat="1" applyFill="1" applyBorder="1"/>
    <xf numFmtId="173" fontId="4" fillId="8" borderId="7" xfId="0" applyNumberFormat="1" applyFont="1" applyFill="1" applyBorder="1" applyAlignment="1">
      <alignment vertical="center"/>
    </xf>
    <xf numFmtId="173" fontId="0" fillId="0" borderId="0" xfId="0" applyNumberFormat="1"/>
    <xf numFmtId="0" fontId="5" fillId="10" borderId="1" xfId="0" applyFont="1" applyFill="1" applyBorder="1"/>
    <xf numFmtId="0" fontId="5" fillId="10" borderId="17" xfId="0" applyFont="1" applyFill="1" applyBorder="1"/>
    <xf numFmtId="0" fontId="5" fillId="10" borderId="10" xfId="0" applyFont="1" applyFill="1" applyBorder="1"/>
    <xf numFmtId="0" fontId="5" fillId="10" borderId="18" xfId="0" applyFont="1" applyFill="1" applyBorder="1"/>
    <xf numFmtId="0" fontId="5" fillId="10" borderId="7" xfId="0" applyFont="1" applyFill="1" applyBorder="1"/>
    <xf numFmtId="0" fontId="5" fillId="10" borderId="14" xfId="0" applyFont="1" applyFill="1" applyBorder="1"/>
    <xf numFmtId="10" fontId="0" fillId="3" borderId="1" xfId="0" applyNumberFormat="1" applyFill="1" applyBorder="1"/>
    <xf numFmtId="10" fontId="0" fillId="7" borderId="1" xfId="0" applyNumberFormat="1" applyFill="1" applyBorder="1"/>
    <xf numFmtId="10" fontId="0" fillId="0" borderId="0" xfId="0" applyNumberFormat="1"/>
    <xf numFmtId="174" fontId="0" fillId="3" borderId="1" xfId="0" applyNumberFormat="1" applyFill="1" applyBorder="1"/>
    <xf numFmtId="174" fontId="0" fillId="5" borderId="12" xfId="0" applyNumberFormat="1" applyFill="1" applyBorder="1"/>
    <xf numFmtId="174" fontId="0" fillId="7" borderId="1" xfId="0" applyNumberFormat="1" applyFill="1" applyBorder="1"/>
    <xf numFmtId="174" fontId="0" fillId="7" borderId="12" xfId="0" applyNumberFormat="1" applyFill="1" applyBorder="1"/>
    <xf numFmtId="174" fontId="0" fillId="0" borderId="0" xfId="0" applyNumberFormat="1"/>
    <xf numFmtId="2" fontId="0" fillId="7" borderId="1" xfId="0" applyNumberFormat="1" applyFill="1" applyBorder="1"/>
    <xf numFmtId="174" fontId="0" fillId="4" borderId="1" xfId="0" applyNumberFormat="1" applyFill="1" applyBorder="1"/>
    <xf numFmtId="2" fontId="0" fillId="4" borderId="1" xfId="0" applyNumberFormat="1" applyFill="1" applyBorder="1"/>
    <xf numFmtId="10" fontId="0" fillId="4" borderId="1" xfId="0" applyNumberFormat="1" applyFill="1" applyBorder="1"/>
    <xf numFmtId="173" fontId="0" fillId="4" borderId="1" xfId="0" applyNumberFormat="1" applyFill="1" applyBorder="1"/>
    <xf numFmtId="174" fontId="0" fillId="4" borderId="3" xfId="0" applyNumberFormat="1" applyFill="1" applyBorder="1"/>
    <xf numFmtId="0" fontId="0" fillId="4" borderId="20" xfId="0" applyFill="1" applyBorder="1"/>
    <xf numFmtId="174" fontId="0" fillId="11" borderId="1" xfId="0" applyNumberFormat="1" applyFill="1" applyBorder="1"/>
    <xf numFmtId="2" fontId="0" fillId="11" borderId="1" xfId="0" applyNumberFormat="1" applyFill="1" applyBorder="1"/>
    <xf numFmtId="10" fontId="0" fillId="11" borderId="1" xfId="0" applyNumberFormat="1" applyFill="1" applyBorder="1"/>
    <xf numFmtId="173" fontId="0" fillId="11" borderId="1" xfId="0" applyNumberFormat="1" applyFill="1" applyBorder="1"/>
    <xf numFmtId="0" fontId="3" fillId="11" borderId="3" xfId="0" applyFont="1" applyFill="1" applyBorder="1" applyAlignment="1">
      <alignment vertical="center" wrapText="1"/>
    </xf>
    <xf numFmtId="174" fontId="0" fillId="11" borderId="12" xfId="0" applyNumberFormat="1" applyFill="1" applyBorder="1"/>
    <xf numFmtId="174" fontId="0" fillId="11" borderId="3" xfId="0" applyNumberFormat="1" applyFill="1" applyBorder="1"/>
    <xf numFmtId="0" fontId="0" fillId="11" borderId="4" xfId="0" applyFill="1" applyBorder="1"/>
    <xf numFmtId="0" fontId="0" fillId="11" borderId="5" xfId="0" applyFill="1" applyBorder="1"/>
    <xf numFmtId="0" fontId="3" fillId="11" borderId="6" xfId="0" applyFont="1" applyFill="1" applyBorder="1" applyAlignment="1">
      <alignment vertical="center" wrapText="1"/>
    </xf>
    <xf numFmtId="173" fontId="4" fillId="12" borderId="21" xfId="0" applyNumberFormat="1" applyFont="1" applyFill="1" applyBorder="1" applyAlignment="1">
      <alignment vertical="center"/>
    </xf>
    <xf numFmtId="2" fontId="4" fillId="12" borderId="22" xfId="0" applyNumberFormat="1" applyFont="1" applyFill="1" applyBorder="1" applyAlignment="1">
      <alignment vertical="center"/>
    </xf>
    <xf numFmtId="0" fontId="3" fillId="7" borderId="23" xfId="0" applyFont="1" applyFill="1" applyBorder="1" applyAlignment="1">
      <alignment vertical="center" wrapText="1"/>
    </xf>
    <xf numFmtId="0" fontId="3" fillId="11" borderId="23" xfId="0" applyFont="1" applyFill="1" applyBorder="1" applyAlignment="1">
      <alignment vertical="center" wrapText="1"/>
    </xf>
    <xf numFmtId="0" fontId="0" fillId="7" borderId="24" xfId="0" applyFill="1" applyBorder="1"/>
    <xf numFmtId="0" fontId="0" fillId="11" borderId="24" xfId="0" applyFill="1" applyBorder="1"/>
    <xf numFmtId="173" fontId="6" fillId="9" borderId="25" xfId="0" applyNumberFormat="1" applyFont="1" applyFill="1" applyBorder="1" applyAlignment="1">
      <alignment horizontal="center" vertical="center" wrapText="1"/>
    </xf>
    <xf numFmtId="10" fontId="6" fillId="13" borderId="26" xfId="0" applyNumberFormat="1" applyFont="1" applyFill="1" applyBorder="1" applyAlignment="1">
      <alignment horizontal="center" vertical="center" wrapText="1"/>
    </xf>
    <xf numFmtId="2" fontId="6" fillId="13" borderId="26" xfId="0" applyNumberFormat="1" applyFont="1" applyFill="1" applyBorder="1" applyAlignment="1">
      <alignment horizontal="center" vertical="center" wrapText="1"/>
    </xf>
    <xf numFmtId="174" fontId="6" fillId="13" borderId="27" xfId="0" applyNumberFormat="1" applyFont="1" applyFill="1" applyBorder="1" applyAlignment="1">
      <alignment horizontal="center" vertical="center" wrapText="1"/>
    </xf>
    <xf numFmtId="174" fontId="6" fillId="13" borderId="28" xfId="0" applyNumberFormat="1" applyFont="1" applyFill="1" applyBorder="1" applyAlignment="1">
      <alignment horizontal="center" vertical="center" wrapText="1"/>
    </xf>
    <xf numFmtId="2" fontId="6" fillId="13" borderId="29" xfId="0" applyNumberFormat="1" applyFont="1" applyFill="1" applyBorder="1" applyAlignment="1">
      <alignment horizontal="center"/>
    </xf>
    <xf numFmtId="10" fontId="6" fillId="13" borderId="29" xfId="0" applyNumberFormat="1" applyFont="1" applyFill="1" applyBorder="1" applyAlignment="1">
      <alignment horizontal="center"/>
    </xf>
    <xf numFmtId="2" fontId="0" fillId="3" borderId="8" xfId="0" applyNumberFormat="1" applyFill="1" applyBorder="1"/>
    <xf numFmtId="174" fontId="0" fillId="3" borderId="3" xfId="0" applyNumberFormat="1" applyFill="1" applyBorder="1"/>
    <xf numFmtId="2" fontId="0" fillId="4" borderId="8" xfId="0" applyNumberFormat="1" applyFill="1" applyBorder="1"/>
    <xf numFmtId="0" fontId="0" fillId="6" borderId="11" xfId="0" applyFill="1" applyBorder="1"/>
    <xf numFmtId="0" fontId="3" fillId="6" borderId="12" xfId="0" applyFont="1" applyFill="1" applyBorder="1" applyAlignment="1">
      <alignment vertical="center" wrapText="1"/>
    </xf>
    <xf numFmtId="174" fontId="0" fillId="6" borderId="12" xfId="0" applyNumberFormat="1" applyFill="1" applyBorder="1"/>
    <xf numFmtId="173" fontId="4" fillId="2" borderId="16" xfId="0" applyNumberFormat="1" applyFont="1" applyFill="1" applyBorder="1" applyAlignment="1">
      <alignment vertical="center"/>
    </xf>
    <xf numFmtId="2" fontId="0" fillId="7" borderId="8" xfId="0" applyNumberFormat="1" applyFill="1" applyBorder="1"/>
    <xf numFmtId="2" fontId="0" fillId="11" borderId="8" xfId="0" applyNumberFormat="1" applyFill="1" applyBorder="1"/>
    <xf numFmtId="173" fontId="11" fillId="2" borderId="16" xfId="0" applyNumberFormat="1" applyFont="1" applyFill="1" applyBorder="1" applyAlignment="1">
      <alignment vertical="center"/>
    </xf>
    <xf numFmtId="2" fontId="11" fillId="2" borderId="13" xfId="0" applyNumberFormat="1" applyFont="1" applyFill="1" applyBorder="1" applyAlignment="1">
      <alignment vertical="center"/>
    </xf>
    <xf numFmtId="173" fontId="9" fillId="14" borderId="16" xfId="0" applyNumberFormat="1" applyFont="1" applyFill="1" applyBorder="1" applyAlignment="1">
      <alignment vertical="center"/>
    </xf>
    <xf numFmtId="2" fontId="9" fillId="14" borderId="13" xfId="0" applyNumberFormat="1" applyFont="1" applyFill="1" applyBorder="1" applyAlignment="1">
      <alignment vertical="center"/>
    </xf>
    <xf numFmtId="9" fontId="7" fillId="4" borderId="1" xfId="0" applyNumberFormat="1" applyFont="1" applyFill="1" applyBorder="1" applyAlignment="1">
      <alignment horizontal="left" vertical="center" indent="2"/>
    </xf>
    <xf numFmtId="9" fontId="7" fillId="7" borderId="1" xfId="0" applyNumberFormat="1" applyFont="1" applyFill="1" applyBorder="1" applyAlignment="1">
      <alignment horizontal="left" vertical="center" indent="2"/>
    </xf>
    <xf numFmtId="9" fontId="7" fillId="7" borderId="1" xfId="0" applyNumberFormat="1" applyFont="1" applyFill="1" applyBorder="1" applyAlignment="1">
      <alignment horizontal="left" vertical="center" wrapText="1" indent="2"/>
    </xf>
    <xf numFmtId="9" fontId="7" fillId="8" borderId="17" xfId="0" applyNumberFormat="1" applyFont="1" applyFill="1" applyBorder="1" applyAlignment="1">
      <alignment horizontal="left" vertical="center" indent="2"/>
    </xf>
    <xf numFmtId="9" fontId="7" fillId="8" borderId="1" xfId="0" applyNumberFormat="1" applyFont="1" applyFill="1" applyBorder="1" applyAlignment="1">
      <alignment horizontal="left" vertical="center" wrapText="1" indent="2"/>
    </xf>
    <xf numFmtId="9" fontId="7" fillId="10" borderId="10" xfId="0" applyNumberFormat="1" applyFont="1" applyFill="1" applyBorder="1" applyAlignment="1">
      <alignment horizontal="left" vertical="center" wrapText="1" indent="2"/>
    </xf>
    <xf numFmtId="9" fontId="7" fillId="15" borderId="1" xfId="0" applyNumberFormat="1" applyFont="1" applyFill="1" applyBorder="1" applyAlignment="1">
      <alignment horizontal="left" vertical="center" wrapText="1" indent="2"/>
    </xf>
    <xf numFmtId="177" fontId="9" fillId="8" borderId="18" xfId="0" applyNumberFormat="1" applyFont="1" applyFill="1" applyBorder="1" applyAlignment="1">
      <alignment horizontal="right" vertical="center" wrapText="1"/>
    </xf>
    <xf numFmtId="177" fontId="9" fillId="8" borderId="7" xfId="0" applyNumberFormat="1" applyFont="1" applyFill="1" applyBorder="1" applyAlignment="1">
      <alignment horizontal="right" vertical="center" wrapText="1"/>
    </xf>
    <xf numFmtId="177" fontId="9" fillId="7" borderId="7" xfId="0" applyNumberFormat="1" applyFont="1" applyFill="1" applyBorder="1" applyAlignment="1">
      <alignment horizontal="right" vertical="center" wrapText="1"/>
    </xf>
    <xf numFmtId="177" fontId="9" fillId="4" borderId="7" xfId="0" applyNumberFormat="1" applyFont="1" applyFill="1" applyBorder="1" applyAlignment="1">
      <alignment horizontal="right" vertical="center" wrapText="1"/>
    </xf>
    <xf numFmtId="177" fontId="9" fillId="16" borderId="7" xfId="0" applyNumberFormat="1" applyFont="1" applyFill="1" applyBorder="1" applyAlignment="1">
      <alignment horizontal="right" vertical="center" wrapText="1"/>
    </xf>
    <xf numFmtId="177" fontId="9" fillId="10" borderId="14" xfId="0" applyNumberFormat="1" applyFont="1" applyFill="1" applyBorder="1" applyAlignment="1">
      <alignment horizontal="right" vertical="center" wrapText="1"/>
    </xf>
    <xf numFmtId="0" fontId="0" fillId="17" borderId="0" xfId="0" applyFill="1"/>
    <xf numFmtId="0" fontId="1" fillId="17" borderId="0" xfId="0" applyFont="1" applyFill="1"/>
    <xf numFmtId="0" fontId="0" fillId="17" borderId="0" xfId="0" applyFill="1" applyAlignment="1">
      <alignment horizontal="center" vertical="center" wrapText="1"/>
    </xf>
    <xf numFmtId="174" fontId="0" fillId="17" borderId="0" xfId="0" applyNumberFormat="1" applyFill="1"/>
    <xf numFmtId="2" fontId="0" fillId="17" borderId="0" xfId="0" applyNumberFormat="1" applyFill="1"/>
    <xf numFmtId="10" fontId="0" fillId="17" borderId="0" xfId="0" applyNumberFormat="1" applyFill="1"/>
    <xf numFmtId="173" fontId="0" fillId="17" borderId="0" xfId="0" applyNumberFormat="1" applyFill="1"/>
    <xf numFmtId="174" fontId="0" fillId="17" borderId="0" xfId="0" applyNumberFormat="1" applyFill="1" applyAlignment="1">
      <alignment horizontal="left" indent="4"/>
    </xf>
    <xf numFmtId="2" fontId="0" fillId="17" borderId="0" xfId="0" applyNumberFormat="1" applyFill="1" applyAlignment="1">
      <alignment horizontal="left" indent="4"/>
    </xf>
    <xf numFmtId="10" fontId="0" fillId="17" borderId="0" xfId="0" applyNumberFormat="1" applyFill="1" applyAlignment="1">
      <alignment horizontal="left" indent="4"/>
    </xf>
    <xf numFmtId="0" fontId="3" fillId="17" borderId="0" xfId="0" applyFont="1" applyFill="1" applyAlignment="1">
      <alignment vertical="center" wrapText="1"/>
    </xf>
    <xf numFmtId="0" fontId="9" fillId="17" borderId="0" xfId="0" applyFont="1" applyFill="1"/>
    <xf numFmtId="0" fontId="0" fillId="17" borderId="0" xfId="0" applyFill="1" applyBorder="1" applyAlignment="1">
      <alignment horizontal="center" vertical="center" wrapText="1"/>
    </xf>
    <xf numFmtId="0" fontId="2" fillId="17" borderId="0" xfId="0" applyFont="1" applyFill="1" applyBorder="1" applyAlignment="1">
      <alignment horizontal="left"/>
    </xf>
    <xf numFmtId="0" fontId="0" fillId="17" borderId="0" xfId="0" applyFill="1" applyBorder="1"/>
    <xf numFmtId="0" fontId="1" fillId="17" borderId="0" xfId="0" applyFont="1" applyFill="1" applyBorder="1" applyAlignment="1">
      <alignment horizontal="center" vertical="center" wrapText="1"/>
    </xf>
    <xf numFmtId="0" fontId="0" fillId="0" borderId="30" xfId="0" applyBorder="1"/>
    <xf numFmtId="0" fontId="0" fillId="14" borderId="31" xfId="0" applyFill="1" applyBorder="1" applyAlignment="1">
      <alignment horizontal="center" vertical="center" wrapText="1"/>
    </xf>
    <xf numFmtId="0" fontId="0" fillId="4" borderId="31" xfId="0" applyFill="1" applyBorder="1" applyAlignment="1">
      <alignment horizontal="center" vertical="center" wrapText="1"/>
    </xf>
    <xf numFmtId="0" fontId="0" fillId="18" borderId="31" xfId="0" applyFill="1" applyBorder="1" applyAlignment="1">
      <alignment horizontal="center" vertical="center" wrapText="1"/>
    </xf>
    <xf numFmtId="0" fontId="0" fillId="18" borderId="32" xfId="0" applyFill="1" applyBorder="1" applyAlignment="1">
      <alignment horizontal="center" vertical="center" wrapText="1"/>
    </xf>
    <xf numFmtId="0" fontId="3" fillId="11" borderId="33" xfId="0" applyFont="1" applyFill="1" applyBorder="1" applyAlignment="1">
      <alignment vertical="center" wrapText="1"/>
    </xf>
    <xf numFmtId="174" fontId="0" fillId="11" borderId="6" xfId="0" applyNumberFormat="1" applyFill="1" applyBorder="1"/>
    <xf numFmtId="0" fontId="0" fillId="0" borderId="1" xfId="0" applyBorder="1" applyAlignment="1">
      <alignment vertical="center"/>
    </xf>
    <xf numFmtId="0" fontId="0" fillId="0" borderId="2" xfId="0" applyBorder="1" applyAlignment="1">
      <alignment vertical="center"/>
    </xf>
    <xf numFmtId="0" fontId="5" fillId="17" borderId="0" xfId="0" applyFont="1" applyFill="1"/>
    <xf numFmtId="0" fontId="0" fillId="0" borderId="0" xfId="0" applyAlignment="1">
      <alignment horizontal="justify" vertical="center" wrapText="1"/>
    </xf>
    <xf numFmtId="0" fontId="2" fillId="3" borderId="59"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14" borderId="20" xfId="0" applyFont="1" applyFill="1" applyBorder="1" applyAlignment="1">
      <alignment horizontal="center" vertical="center" wrapText="1"/>
    </xf>
    <xf numFmtId="0" fontId="2" fillId="14" borderId="19"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38" xfId="0" applyFont="1" applyFill="1" applyBorder="1" applyAlignment="1">
      <alignment horizontal="center" vertical="center" wrapText="1"/>
    </xf>
    <xf numFmtId="0" fontId="2" fillId="2" borderId="40" xfId="0" applyFont="1" applyFill="1" applyBorder="1" applyAlignment="1">
      <alignment horizontal="left"/>
    </xf>
    <xf numFmtId="0" fontId="2" fillId="19" borderId="39" xfId="0" applyFont="1" applyFill="1" applyBorder="1" applyAlignment="1">
      <alignment horizontal="left"/>
    </xf>
    <xf numFmtId="0" fontId="2" fillId="19" borderId="40" xfId="0" applyFont="1" applyFill="1" applyBorder="1" applyAlignment="1">
      <alignment horizontal="left"/>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18" borderId="2" xfId="0" applyFont="1" applyFill="1" applyBorder="1" applyAlignment="1">
      <alignment horizontal="center" vertical="center"/>
    </xf>
    <xf numFmtId="0" fontId="2" fillId="18" borderId="34" xfId="0" applyFont="1" applyFill="1" applyBorder="1" applyAlignment="1">
      <alignment horizontal="center" vertical="center"/>
    </xf>
    <xf numFmtId="0" fontId="2" fillId="5" borderId="9" xfId="0" applyFont="1" applyFill="1" applyBorder="1" applyAlignment="1">
      <alignment horizontal="left"/>
    </xf>
    <xf numFmtId="0" fontId="2" fillId="16" borderId="35"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4" borderId="1" xfId="0" applyFont="1" applyFill="1" applyBorder="1" applyAlignment="1">
      <alignment horizontal="center" vertical="center"/>
    </xf>
    <xf numFmtId="0" fontId="2" fillId="14" borderId="2" xfId="0" applyFont="1" applyFill="1" applyBorder="1" applyAlignment="1">
      <alignment horizontal="center" vertical="center"/>
    </xf>
    <xf numFmtId="0" fontId="2" fillId="14" borderId="3" xfId="0" applyFont="1" applyFill="1" applyBorder="1" applyAlignment="1">
      <alignment horizontal="center" vertical="center"/>
    </xf>
    <xf numFmtId="0" fontId="2" fillId="16" borderId="9" xfId="0" applyFont="1" applyFill="1" applyBorder="1" applyAlignment="1">
      <alignment horizontal="left" vertical="center" wrapText="1" indent="1"/>
    </xf>
    <xf numFmtId="0" fontId="6" fillId="13" borderId="53"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4" fillId="5" borderId="50" xfId="0" applyFont="1" applyFill="1" applyBorder="1" applyAlignment="1">
      <alignment horizontal="left" vertical="center" indent="2"/>
    </xf>
    <xf numFmtId="0" fontId="4" fillId="5" borderId="51" xfId="0" applyFont="1" applyFill="1" applyBorder="1" applyAlignment="1">
      <alignment horizontal="left" vertical="center" indent="2"/>
    </xf>
    <xf numFmtId="0" fontId="4" fillId="5" borderId="52" xfId="0" applyFont="1" applyFill="1" applyBorder="1" applyAlignment="1">
      <alignment horizontal="left" vertical="center" indent="2"/>
    </xf>
    <xf numFmtId="0" fontId="9" fillId="20" borderId="39" xfId="0" applyFont="1" applyFill="1" applyBorder="1" applyAlignment="1">
      <alignment horizontal="center" vertical="center"/>
    </xf>
    <xf numFmtId="0" fontId="9" fillId="20" borderId="40" xfId="0" applyFont="1" applyFill="1" applyBorder="1" applyAlignment="1">
      <alignment horizontal="center" vertical="center"/>
    </xf>
    <xf numFmtId="0" fontId="9" fillId="20" borderId="41" xfId="0" applyFont="1" applyFill="1" applyBorder="1" applyAlignment="1">
      <alignment horizontal="center" vertical="center"/>
    </xf>
    <xf numFmtId="174" fontId="6" fillId="13" borderId="56" xfId="0" applyNumberFormat="1" applyFont="1" applyFill="1" applyBorder="1" applyAlignment="1">
      <alignment horizontal="center"/>
    </xf>
    <xf numFmtId="174" fontId="6" fillId="13" borderId="57" xfId="0" applyNumberFormat="1" applyFont="1" applyFill="1" applyBorder="1" applyAlignment="1">
      <alignment horizontal="center"/>
    </xf>
    <xf numFmtId="0" fontId="6" fillId="9" borderId="56" xfId="0" applyFont="1" applyFill="1" applyBorder="1" applyAlignment="1">
      <alignment horizontal="center"/>
    </xf>
    <xf numFmtId="0" fontId="6" fillId="9" borderId="58" xfId="0" applyFont="1" applyFill="1" applyBorder="1" applyAlignment="1">
      <alignment horizontal="center"/>
    </xf>
    <xf numFmtId="0" fontId="2" fillId="5" borderId="35" xfId="0" applyFont="1" applyFill="1" applyBorder="1" applyAlignment="1">
      <alignment horizontal="left" vertical="center"/>
    </xf>
    <xf numFmtId="0" fontId="2" fillId="5" borderId="9" xfId="0" applyFont="1" applyFill="1" applyBorder="1" applyAlignment="1">
      <alignment horizontal="left" vertical="center"/>
    </xf>
    <xf numFmtId="0" fontId="2" fillId="5" borderId="36" xfId="0" applyFont="1" applyFill="1" applyBorder="1" applyAlignment="1">
      <alignment horizontal="left" vertical="center"/>
    </xf>
    <xf numFmtId="0" fontId="2" fillId="2" borderId="35" xfId="0" applyFont="1" applyFill="1" applyBorder="1" applyAlignment="1">
      <alignment horizontal="left" vertical="center"/>
    </xf>
    <xf numFmtId="0" fontId="2" fillId="2" borderId="9" xfId="0" applyFont="1" applyFill="1" applyBorder="1" applyAlignment="1">
      <alignment horizontal="left" vertical="center"/>
    </xf>
    <xf numFmtId="0" fontId="2" fillId="2" borderId="36" xfId="0" applyFont="1" applyFill="1" applyBorder="1" applyAlignment="1">
      <alignment horizontal="left" vertical="center"/>
    </xf>
    <xf numFmtId="0" fontId="2" fillId="8" borderId="35" xfId="0" applyFont="1" applyFill="1" applyBorder="1" applyAlignment="1">
      <alignment horizontal="left" vertical="center"/>
    </xf>
    <xf numFmtId="0" fontId="2" fillId="8" borderId="9" xfId="0" applyFont="1" applyFill="1" applyBorder="1" applyAlignment="1">
      <alignment horizontal="left" vertical="center"/>
    </xf>
    <xf numFmtId="0" fontId="2" fillId="8" borderId="36" xfId="0" applyFont="1" applyFill="1" applyBorder="1" applyAlignment="1">
      <alignment horizontal="left" vertical="center"/>
    </xf>
    <xf numFmtId="0" fontId="2" fillId="19" borderId="35" xfId="0" applyFont="1" applyFill="1" applyBorder="1" applyAlignment="1">
      <alignment horizontal="left" vertical="center"/>
    </xf>
    <xf numFmtId="0" fontId="2" fillId="19" borderId="9" xfId="0" applyFont="1" applyFill="1" applyBorder="1" applyAlignment="1">
      <alignment horizontal="left" vertical="center"/>
    </xf>
    <xf numFmtId="0" fontId="2" fillId="19" borderId="36" xfId="0" applyFont="1" applyFill="1" applyBorder="1" applyAlignment="1">
      <alignment horizontal="left" vertical="center"/>
    </xf>
    <xf numFmtId="0" fontId="4" fillId="2" borderId="50" xfId="0" applyFont="1" applyFill="1" applyBorder="1" applyAlignment="1">
      <alignment horizontal="left" vertical="center" indent="2"/>
    </xf>
    <xf numFmtId="0" fontId="4" fillId="2" borderId="51" xfId="0" applyFont="1" applyFill="1" applyBorder="1" applyAlignment="1">
      <alignment horizontal="left" vertical="center" indent="2"/>
    </xf>
    <xf numFmtId="0" fontId="4" fillId="2" borderId="52" xfId="0" applyFont="1" applyFill="1" applyBorder="1" applyAlignment="1">
      <alignment horizontal="left" vertical="center" indent="2"/>
    </xf>
    <xf numFmtId="0" fontId="4" fillId="8" borderId="7" xfId="0" applyFont="1" applyFill="1" applyBorder="1" applyAlignment="1">
      <alignment horizontal="left" vertical="center" indent="2"/>
    </xf>
    <xf numFmtId="0" fontId="8" fillId="10" borderId="45" xfId="0" applyFont="1" applyFill="1" applyBorder="1" applyAlignment="1">
      <alignment horizontal="center" vertical="center" wrapText="1"/>
    </xf>
    <xf numFmtId="0" fontId="8" fillId="10" borderId="46" xfId="0" applyFont="1" applyFill="1" applyBorder="1" applyAlignment="1">
      <alignment horizontal="center" vertical="center" wrapText="1"/>
    </xf>
    <xf numFmtId="0" fontId="8" fillId="10" borderId="47"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5" fillId="10" borderId="20" xfId="0" applyFont="1" applyFill="1" applyBorder="1" applyAlignment="1">
      <alignment horizontal="center"/>
    </xf>
    <xf numFmtId="0" fontId="5" fillId="10" borderId="48" xfId="0" applyFont="1" applyFill="1" applyBorder="1" applyAlignment="1">
      <alignment horizontal="center"/>
    </xf>
    <xf numFmtId="0" fontId="5" fillId="10" borderId="49" xfId="0" applyFont="1" applyFill="1" applyBorder="1" applyAlignment="1">
      <alignment horizontal="center"/>
    </xf>
    <xf numFmtId="0" fontId="5" fillId="10" borderId="24" xfId="0" applyFont="1" applyFill="1" applyBorder="1" applyAlignment="1">
      <alignment horizontal="center"/>
    </xf>
    <xf numFmtId="0" fontId="5" fillId="10" borderId="42" xfId="0" applyFont="1" applyFill="1" applyBorder="1" applyAlignment="1">
      <alignment horizontal="center"/>
    </xf>
    <xf numFmtId="0" fontId="5" fillId="10" borderId="43" xfId="0" applyFont="1" applyFill="1" applyBorder="1" applyAlignment="1">
      <alignment horizontal="center"/>
    </xf>
    <xf numFmtId="174" fontId="9" fillId="2" borderId="39" xfId="0" applyNumberFormat="1" applyFont="1" applyFill="1" applyBorder="1" applyAlignment="1">
      <alignment horizontal="center" vertical="center" wrapText="1"/>
    </xf>
    <xf numFmtId="174" fontId="9" fillId="2" borderId="40" xfId="0" applyNumberFormat="1" applyFont="1" applyFill="1" applyBorder="1" applyAlignment="1">
      <alignment horizontal="center" vertical="center" wrapText="1"/>
    </xf>
    <xf numFmtId="174" fontId="9" fillId="2" borderId="41" xfId="0" applyNumberFormat="1" applyFont="1" applyFill="1" applyBorder="1" applyAlignment="1">
      <alignment horizontal="center" vertical="center" wrapText="1"/>
    </xf>
    <xf numFmtId="0" fontId="2" fillId="12" borderId="21" xfId="0" applyFont="1" applyFill="1" applyBorder="1" applyAlignment="1">
      <alignment horizontal="left" vertical="center" indent="2"/>
    </xf>
    <xf numFmtId="174" fontId="9" fillId="14" borderId="44" xfId="0" applyNumberFormat="1" applyFont="1" applyFill="1" applyBorder="1" applyAlignment="1">
      <alignment horizontal="left" vertical="center" indent="4"/>
    </xf>
    <xf numFmtId="174" fontId="9" fillId="14" borderId="16" xfId="0" applyNumberFormat="1" applyFont="1" applyFill="1" applyBorder="1" applyAlignment="1">
      <alignment horizontal="left" vertical="center" indent="4"/>
    </xf>
    <xf numFmtId="174" fontId="10" fillId="2" borderId="44" xfId="0" applyNumberFormat="1" applyFont="1" applyFill="1" applyBorder="1" applyAlignment="1">
      <alignment horizontal="left" vertical="center" indent="4"/>
    </xf>
    <xf numFmtId="174" fontId="10" fillId="2" borderId="16" xfId="0" applyNumberFormat="1" applyFont="1" applyFill="1" applyBorder="1" applyAlignment="1">
      <alignment horizontal="left" vertical="center" indent="4"/>
    </xf>
    <xf numFmtId="0" fontId="4" fillId="12" borderId="21" xfId="0" applyFont="1" applyFill="1" applyBorder="1" applyAlignment="1">
      <alignment horizontal="left" vertical="center" indent="2"/>
    </xf>
    <xf numFmtId="0" fontId="2" fillId="2" borderId="35" xfId="0" applyFont="1" applyFill="1" applyBorder="1" applyAlignment="1">
      <alignment horizontal="left"/>
    </xf>
    <xf numFmtId="0" fontId="2" fillId="2" borderId="9" xfId="0" applyFont="1" applyFill="1" applyBorder="1" applyAlignment="1">
      <alignment horizontal="left"/>
    </xf>
    <xf numFmtId="0" fontId="2" fillId="2" borderId="41" xfId="0" applyFont="1" applyFill="1" applyBorder="1" applyAlignment="1">
      <alignment horizontal="left"/>
    </xf>
    <xf numFmtId="0" fontId="2" fillId="8" borderId="35" xfId="0" applyFont="1" applyFill="1" applyBorder="1" applyAlignment="1">
      <alignment horizontal="left"/>
    </xf>
    <xf numFmtId="0" fontId="2" fillId="8" borderId="9" xfId="0" applyFont="1" applyFill="1" applyBorder="1" applyAlignment="1">
      <alignment horizontal="left"/>
    </xf>
    <xf numFmtId="0" fontId="2" fillId="8" borderId="36" xfId="0" applyFont="1" applyFill="1" applyBorder="1" applyAlignment="1">
      <alignment horizontal="left"/>
    </xf>
    <xf numFmtId="0" fontId="2" fillId="19" borderId="9" xfId="0" applyFont="1" applyFill="1" applyBorder="1" applyAlignment="1">
      <alignment horizontal="left"/>
    </xf>
    <xf numFmtId="0" fontId="2" fillId="19" borderId="36" xfId="0" applyFont="1" applyFill="1" applyBorder="1" applyAlignment="1">
      <alignment horizontal="left"/>
    </xf>
    <xf numFmtId="0" fontId="2" fillId="5" borderId="39" xfId="0" applyFont="1" applyFill="1" applyBorder="1" applyAlignment="1">
      <alignment horizontal="left"/>
    </xf>
    <xf numFmtId="0" fontId="2" fillId="5" borderId="40" xfId="0" applyFont="1" applyFill="1" applyBorder="1" applyAlignment="1">
      <alignment horizontal="left"/>
    </xf>
    <xf numFmtId="0" fontId="2" fillId="5" borderId="36" xfId="0" applyFont="1" applyFill="1" applyBorder="1" applyAlignment="1">
      <alignment horizontal="left"/>
    </xf>
    <xf numFmtId="174" fontId="9" fillId="2" borderId="24" xfId="0" applyNumberFormat="1" applyFont="1" applyFill="1" applyBorder="1" applyAlignment="1">
      <alignment horizontal="center" vertical="center" wrapText="1"/>
    </xf>
    <xf numFmtId="174" fontId="9" fillId="2" borderId="42" xfId="0" applyNumberFormat="1" applyFont="1" applyFill="1" applyBorder="1" applyAlignment="1">
      <alignment horizontal="center" vertical="center" wrapText="1"/>
    </xf>
    <xf numFmtId="174" fontId="9" fillId="2" borderId="43" xfId="0" applyNumberFormat="1" applyFont="1" applyFill="1" applyBorder="1" applyAlignment="1">
      <alignment horizontal="center" vertical="center" wrapText="1"/>
    </xf>
    <xf numFmtId="0" fontId="3" fillId="21" borderId="3" xfId="0" applyFont="1" applyFill="1" applyBorder="1" applyAlignment="1">
      <alignment vertical="center" wrapText="1"/>
    </xf>
    <xf numFmtId="0" fontId="3" fillId="23" borderId="3" xfId="0" applyFont="1" applyFill="1" applyBorder="1" applyAlignment="1">
      <alignment vertical="center" wrapText="1"/>
    </xf>
    <xf numFmtId="0" fontId="0" fillId="23" borderId="4" xfId="0" applyFill="1" applyBorder="1"/>
    <xf numFmtId="174" fontId="0" fillId="23" borderId="1" xfId="0" applyNumberFormat="1" applyFill="1" applyBorder="1"/>
    <xf numFmtId="2" fontId="0" fillId="23" borderId="1" xfId="0" applyNumberFormat="1" applyFill="1" applyBorder="1"/>
    <xf numFmtId="10" fontId="0" fillId="23" borderId="1" xfId="0" applyNumberFormat="1" applyFill="1" applyBorder="1"/>
    <xf numFmtId="173" fontId="0" fillId="23" borderId="1" xfId="0" applyNumberFormat="1" applyFill="1" applyBorder="1"/>
    <xf numFmtId="2" fontId="0" fillId="23" borderId="10" xfId="0" applyNumberFormat="1" applyFill="1" applyBorder="1"/>
    <xf numFmtId="174" fontId="0" fillId="23" borderId="1" xfId="0" applyNumberFormat="1" applyFill="1" applyBorder="1" applyAlignment="1">
      <alignment vertical="center"/>
    </xf>
    <xf numFmtId="2" fontId="0" fillId="23" borderId="1" xfId="0" applyNumberFormat="1" applyFill="1" applyBorder="1" applyAlignment="1">
      <alignment vertical="center"/>
    </xf>
    <xf numFmtId="10" fontId="0" fillId="23" borderId="1" xfId="0" applyNumberFormat="1" applyFill="1" applyBorder="1" applyAlignment="1">
      <alignment vertical="center"/>
    </xf>
    <xf numFmtId="173" fontId="0" fillId="23" borderId="1" xfId="0" applyNumberFormat="1" applyFill="1" applyBorder="1" applyAlignment="1">
      <alignment vertical="center"/>
    </xf>
    <xf numFmtId="2" fontId="0" fillId="23" borderId="10" xfId="0" applyNumberFormat="1" applyFill="1" applyBorder="1" applyAlignment="1">
      <alignment vertical="center"/>
    </xf>
    <xf numFmtId="0" fontId="0" fillId="23" borderId="20" xfId="0" applyFill="1" applyBorder="1"/>
    <xf numFmtId="174" fontId="0" fillId="23" borderId="3" xfId="0" applyNumberFormat="1" applyFill="1" applyBorder="1"/>
    <xf numFmtId="0" fontId="0" fillId="23" borderId="11" xfId="0" applyFill="1" applyBorder="1"/>
    <xf numFmtId="0" fontId="3" fillId="23" borderId="12" xfId="0" applyFont="1" applyFill="1" applyBorder="1" applyAlignment="1">
      <alignment vertical="center" wrapText="1"/>
    </xf>
    <xf numFmtId="174" fontId="0" fillId="23" borderId="12" xfId="0" applyNumberFormat="1" applyFill="1" applyBorder="1"/>
    <xf numFmtId="0" fontId="3" fillId="0" borderId="23" xfId="0" applyFont="1" applyBorder="1" applyAlignment="1">
      <alignment vertical="center" wrapText="1"/>
    </xf>
    <xf numFmtId="0" fontId="0" fillId="11" borderId="20" xfId="0" applyFill="1" applyBorder="1"/>
    <xf numFmtId="174" fontId="0" fillId="11" borderId="60" xfId="0" applyNumberFormat="1" applyFill="1" applyBorder="1"/>
    <xf numFmtId="2" fontId="0" fillId="11" borderId="60" xfId="0" applyNumberFormat="1" applyFill="1" applyBorder="1"/>
    <xf numFmtId="10" fontId="0" fillId="11" borderId="60" xfId="0" applyNumberFormat="1" applyFill="1" applyBorder="1"/>
    <xf numFmtId="173" fontId="0" fillId="11" borderId="60" xfId="0" applyNumberFormat="1" applyFill="1" applyBorder="1"/>
    <xf numFmtId="2" fontId="0" fillId="11" borderId="61" xfId="0" applyNumberFormat="1" applyFill="1" applyBorder="1"/>
    <xf numFmtId="0" fontId="2" fillId="27" borderId="1" xfId="0" applyFont="1" applyFill="1" applyBorder="1" applyAlignment="1">
      <alignment horizontal="left" vertical="center" wrapText="1"/>
    </xf>
    <xf numFmtId="0" fontId="2" fillId="22" borderId="1" xfId="0" applyFont="1" applyFill="1" applyBorder="1" applyAlignment="1">
      <alignment horizontal="left" vertical="center"/>
    </xf>
    <xf numFmtId="0" fontId="3" fillId="0" borderId="0" xfId="0" applyFont="1" applyAlignment="1">
      <alignment horizontal="justify" vertical="center" wrapText="1"/>
    </xf>
    <xf numFmtId="0" fontId="0" fillId="0" borderId="32" xfId="0" applyBorder="1" applyAlignment="1">
      <alignment horizontal="left" vertical="center" wrapText="1"/>
    </xf>
    <xf numFmtId="0" fontId="0" fillId="0" borderId="48" xfId="0" applyBorder="1" applyAlignment="1">
      <alignment horizontal="left" vertical="center" wrapText="1"/>
    </xf>
    <xf numFmtId="0" fontId="0" fillId="0" borderId="59" xfId="0" applyBorder="1" applyAlignment="1">
      <alignment horizontal="left" vertical="center" wrapText="1"/>
    </xf>
    <xf numFmtId="0" fontId="0" fillId="0" borderId="42" xfId="0" applyBorder="1" applyAlignment="1">
      <alignment horizontal="left" vertical="center" wrapText="1"/>
    </xf>
    <xf numFmtId="0" fontId="3" fillId="25" borderId="32" xfId="0" applyFont="1" applyFill="1" applyBorder="1" applyAlignment="1">
      <alignment horizontal="left" vertical="center" wrapText="1"/>
    </xf>
    <xf numFmtId="0" fontId="3" fillId="25" borderId="48" xfId="0" applyFont="1" applyFill="1" applyBorder="1" applyAlignment="1">
      <alignment horizontal="left" vertical="center" wrapText="1"/>
    </xf>
    <xf numFmtId="0" fontId="3" fillId="25" borderId="61" xfId="0" applyFont="1" applyFill="1" applyBorder="1" applyAlignment="1">
      <alignment horizontal="left" vertical="center" wrapText="1"/>
    </xf>
    <xf numFmtId="0" fontId="3" fillId="25" borderId="0" xfId="0" applyFont="1" applyFill="1" applyBorder="1" applyAlignment="1">
      <alignment horizontal="left" vertical="center" wrapText="1"/>
    </xf>
    <xf numFmtId="0" fontId="3" fillId="25" borderId="59" xfId="0" applyFont="1" applyFill="1" applyBorder="1" applyAlignment="1">
      <alignment horizontal="left" vertical="center" wrapText="1"/>
    </xf>
    <xf numFmtId="0" fontId="3" fillId="25" borderId="42" xfId="0" applyFont="1" applyFill="1" applyBorder="1" applyAlignment="1">
      <alignment horizontal="left" vertical="center" wrapText="1"/>
    </xf>
    <xf numFmtId="0" fontId="1" fillId="24" borderId="42" xfId="0" applyFont="1" applyFill="1" applyBorder="1" applyAlignment="1">
      <alignment horizontal="left" vertical="center"/>
    </xf>
    <xf numFmtId="0" fontId="1" fillId="25" borderId="48" xfId="0" applyFont="1" applyFill="1" applyBorder="1" applyAlignment="1">
      <alignment horizontal="left" vertical="center" wrapText="1"/>
    </xf>
    <xf numFmtId="0" fontId="1" fillId="25" borderId="61" xfId="0" applyFont="1" applyFill="1" applyBorder="1" applyAlignment="1">
      <alignment horizontal="left" vertical="center" wrapText="1"/>
    </xf>
    <xf numFmtId="0" fontId="1" fillId="25" borderId="0" xfId="0" applyFont="1" applyFill="1" applyBorder="1" applyAlignment="1">
      <alignment horizontal="left" vertical="center" wrapText="1"/>
    </xf>
    <xf numFmtId="0" fontId="1" fillId="25" borderId="59" xfId="0" applyFont="1" applyFill="1" applyBorder="1" applyAlignment="1">
      <alignment horizontal="left" vertical="center" wrapText="1"/>
    </xf>
    <xf numFmtId="0" fontId="1" fillId="25" borderId="42" xfId="0" applyFont="1" applyFill="1" applyBorder="1" applyAlignment="1">
      <alignment horizontal="left" vertical="center" wrapText="1"/>
    </xf>
    <xf numFmtId="9" fontId="7" fillId="0" borderId="31" xfId="0" applyNumberFormat="1" applyFont="1" applyBorder="1" applyAlignment="1">
      <alignment horizontal="center" vertical="center"/>
    </xf>
    <xf numFmtId="0" fontId="7" fillId="0" borderId="8" xfId="0" applyFont="1" applyBorder="1" applyAlignment="1">
      <alignment horizontal="center" vertical="center"/>
    </xf>
    <xf numFmtId="177" fontId="2" fillId="22" borderId="1" xfId="0" applyNumberFormat="1" applyFont="1" applyFill="1" applyBorder="1" applyAlignment="1">
      <alignment horizontal="right" vertical="center"/>
    </xf>
    <xf numFmtId="177" fontId="2" fillId="22" borderId="1" xfId="0" applyNumberFormat="1" applyFont="1" applyFill="1" applyBorder="1" applyAlignment="1">
      <alignment vertical="center"/>
    </xf>
    <xf numFmtId="177" fontId="2" fillId="27" borderId="1" xfId="0" applyNumberFormat="1" applyFont="1" applyFill="1" applyBorder="1" applyAlignment="1">
      <alignment horizontal="right" vertical="center" wrapText="1"/>
    </xf>
    <xf numFmtId="0" fontId="7" fillId="19" borderId="39" xfId="0" applyFont="1" applyFill="1" applyBorder="1" applyAlignment="1">
      <alignment horizontal="left"/>
    </xf>
    <xf numFmtId="0" fontId="7" fillId="19" borderId="40" xfId="0" applyFont="1" applyFill="1" applyBorder="1" applyAlignment="1">
      <alignment horizontal="left"/>
    </xf>
    <xf numFmtId="0" fontId="7" fillId="19" borderId="24" xfId="0" applyFont="1" applyFill="1" applyBorder="1" applyAlignment="1">
      <alignment horizontal="left"/>
    </xf>
    <xf numFmtId="0" fontId="7" fillId="19" borderId="42" xfId="0" applyFont="1" applyFill="1" applyBorder="1" applyAlignment="1">
      <alignment horizontal="left"/>
    </xf>
    <xf numFmtId="0" fontId="7" fillId="8" borderId="39" xfId="0" applyFont="1" applyFill="1" applyBorder="1" applyAlignment="1">
      <alignment horizontal="left"/>
    </xf>
    <xf numFmtId="0" fontId="7" fillId="8" borderId="40" xfId="0" applyFont="1" applyFill="1" applyBorder="1" applyAlignment="1">
      <alignment horizontal="left"/>
    </xf>
    <xf numFmtId="0" fontId="7" fillId="8" borderId="24" xfId="0" applyFont="1" applyFill="1" applyBorder="1" applyAlignment="1">
      <alignment horizontal="left"/>
    </xf>
    <xf numFmtId="0" fontId="7" fillId="8" borderId="42" xfId="0" applyFont="1" applyFill="1" applyBorder="1" applyAlignment="1">
      <alignment horizontal="left"/>
    </xf>
    <xf numFmtId="0" fontId="7" fillId="2" borderId="39" xfId="0" applyFont="1" applyFill="1" applyBorder="1" applyAlignment="1">
      <alignment horizontal="left"/>
    </xf>
    <xf numFmtId="0" fontId="7" fillId="2" borderId="40" xfId="0" applyFont="1" applyFill="1" applyBorder="1" applyAlignment="1">
      <alignment horizontal="left"/>
    </xf>
    <xf numFmtId="0" fontId="7" fillId="2" borderId="24" xfId="0" applyFont="1" applyFill="1" applyBorder="1" applyAlignment="1">
      <alignment horizontal="left"/>
    </xf>
    <xf numFmtId="0" fontId="7" fillId="2" borderId="42" xfId="0" applyFont="1" applyFill="1" applyBorder="1" applyAlignment="1">
      <alignment horizontal="left"/>
    </xf>
    <xf numFmtId="0" fontId="7" fillId="5" borderId="35" xfId="0" applyFont="1" applyFill="1" applyBorder="1" applyAlignment="1">
      <alignment horizontal="left"/>
    </xf>
    <xf numFmtId="0" fontId="7" fillId="5" borderId="9" xfId="0" applyFont="1" applyFill="1" applyBorder="1" applyAlignment="1">
      <alignment horizontal="left"/>
    </xf>
    <xf numFmtId="0" fontId="15" fillId="29" borderId="40" xfId="0" applyFont="1" applyFill="1" applyBorder="1" applyAlignment="1">
      <alignment horizontal="left"/>
    </xf>
    <xf numFmtId="0" fontId="15" fillId="29" borderId="42" xfId="0" applyFont="1" applyFill="1" applyBorder="1" applyAlignment="1">
      <alignment horizontal="left"/>
    </xf>
    <xf numFmtId="0" fontId="15" fillId="29" borderId="62" xfId="0" applyFont="1" applyFill="1" applyBorder="1" applyAlignment="1">
      <alignment horizontal="left"/>
    </xf>
    <xf numFmtId="0" fontId="15" fillId="29" borderId="23" xfId="0" applyFont="1" applyFill="1" applyBorder="1" applyAlignment="1">
      <alignment horizontal="left"/>
    </xf>
    <xf numFmtId="0" fontId="0" fillId="26" borderId="1" xfId="0" applyFill="1" applyBorder="1"/>
    <xf numFmtId="0" fontId="0" fillId="26" borderId="2" xfId="0" applyFill="1" applyBorder="1"/>
    <xf numFmtId="0" fontId="3" fillId="26" borderId="3" xfId="0" applyFont="1" applyFill="1" applyBorder="1" applyAlignment="1">
      <alignment vertical="center" wrapText="1"/>
    </xf>
    <xf numFmtId="0" fontId="0" fillId="28" borderId="20" xfId="0" applyFill="1" applyBorder="1"/>
    <xf numFmtId="0" fontId="3" fillId="28" borderId="3" xfId="0" applyFont="1" applyFill="1" applyBorder="1" applyAlignment="1">
      <alignment vertical="center" wrapText="1"/>
    </xf>
    <xf numFmtId="0" fontId="6" fillId="13" borderId="37" xfId="0" applyFont="1" applyFill="1" applyBorder="1" applyAlignment="1">
      <alignment horizontal="center" vertical="center" wrapText="1"/>
    </xf>
    <xf numFmtId="0" fontId="6" fillId="13" borderId="63" xfId="0" applyFont="1" applyFill="1" applyBorder="1" applyAlignment="1">
      <alignment horizontal="center" vertical="center" wrapText="1"/>
    </xf>
    <xf numFmtId="174" fontId="6" fillId="13" borderId="64" xfId="0" applyNumberFormat="1" applyFont="1" applyFill="1" applyBorder="1" applyAlignment="1">
      <alignment horizontal="center"/>
    </xf>
    <xf numFmtId="174" fontId="6" fillId="13" borderId="63" xfId="0" applyNumberFormat="1" applyFont="1" applyFill="1" applyBorder="1" applyAlignment="1">
      <alignment horizontal="center"/>
    </xf>
    <xf numFmtId="2" fontId="6" fillId="13" borderId="65" xfId="0" applyNumberFormat="1" applyFont="1" applyFill="1" applyBorder="1" applyAlignment="1">
      <alignment horizontal="center"/>
    </xf>
    <xf numFmtId="10" fontId="6" fillId="13" borderId="65" xfId="0" applyNumberFormat="1" applyFont="1" applyFill="1" applyBorder="1" applyAlignment="1">
      <alignment horizontal="center"/>
    </xf>
    <xf numFmtId="173" fontId="6" fillId="9" borderId="66" xfId="0" applyNumberFormat="1" applyFont="1" applyFill="1" applyBorder="1" applyAlignment="1">
      <alignment horizontal="center" vertical="center" wrapText="1"/>
    </xf>
    <xf numFmtId="0" fontId="15" fillId="31" borderId="0" xfId="0" applyFont="1" applyFill="1" applyAlignment="1">
      <alignment vertical="center"/>
    </xf>
    <xf numFmtId="0" fontId="15" fillId="31" borderId="0" xfId="0" applyFont="1" applyFill="1" applyAlignment="1">
      <alignment vertical="center" wrapText="1"/>
    </xf>
    <xf numFmtId="174" fontId="15" fillId="31" borderId="0" xfId="0" applyNumberFormat="1" applyFont="1" applyFill="1" applyAlignment="1">
      <alignment vertical="center"/>
    </xf>
    <xf numFmtId="2" fontId="15" fillId="31" borderId="0" xfId="0" applyNumberFormat="1" applyFont="1" applyFill="1" applyAlignment="1">
      <alignment vertical="center"/>
    </xf>
    <xf numFmtId="10" fontId="15" fillId="31" borderId="0" xfId="0" applyNumberFormat="1" applyFont="1" applyFill="1" applyAlignment="1">
      <alignment vertical="center"/>
    </xf>
    <xf numFmtId="0" fontId="7" fillId="5" borderId="40" xfId="0" applyFont="1" applyFill="1" applyBorder="1" applyAlignment="1">
      <alignment horizontal="left" vertical="center"/>
    </xf>
    <xf numFmtId="0" fontId="7" fillId="5" borderId="42" xfId="0" applyFont="1" applyFill="1" applyBorder="1" applyAlignment="1">
      <alignment horizontal="left" vertical="center"/>
    </xf>
    <xf numFmtId="173" fontId="6" fillId="9" borderId="64" xfId="0" applyNumberFormat="1" applyFont="1" applyFill="1" applyBorder="1" applyAlignment="1">
      <alignment horizontal="center" vertical="center" wrapText="1"/>
    </xf>
    <xf numFmtId="2" fontId="7" fillId="28" borderId="1" xfId="0" applyNumberFormat="1" applyFont="1" applyFill="1" applyBorder="1" applyAlignment="1">
      <alignment horizontal="center" vertical="center"/>
    </xf>
    <xf numFmtId="0" fontId="0" fillId="30" borderId="0" xfId="0" applyFill="1"/>
    <xf numFmtId="0" fontId="3" fillId="30" borderId="0" xfId="0" applyFont="1" applyFill="1" applyAlignment="1">
      <alignment vertical="center" wrapText="1"/>
    </xf>
    <xf numFmtId="174" fontId="0" fillId="30" borderId="0" xfId="0" applyNumberFormat="1" applyFill="1"/>
    <xf numFmtId="2" fontId="0" fillId="30" borderId="0" xfId="0" applyNumberFormat="1" applyFill="1"/>
    <xf numFmtId="10" fontId="0" fillId="30" borderId="0" xfId="0" applyNumberFormat="1" applyFill="1"/>
    <xf numFmtId="173" fontId="0" fillId="30" borderId="0" xfId="0" applyNumberFormat="1" applyFill="1"/>
    <xf numFmtId="2" fontId="7" fillId="28" borderId="1" xfId="0" applyNumberFormat="1" applyFont="1" applyFill="1" applyBorder="1" applyAlignment="1">
      <alignment vertical="center"/>
    </xf>
    <xf numFmtId="177" fontId="2" fillId="22" borderId="2" xfId="0" applyNumberFormat="1" applyFont="1" applyFill="1" applyBorder="1" applyAlignment="1">
      <alignment horizontal="right" vertical="center"/>
    </xf>
    <xf numFmtId="177" fontId="2" fillId="22" borderId="3" xfId="0" applyNumberFormat="1" applyFont="1" applyFill="1" applyBorder="1" applyAlignment="1">
      <alignment horizontal="right" vertical="center"/>
    </xf>
    <xf numFmtId="177" fontId="2" fillId="27" borderId="2" xfId="0" applyNumberFormat="1" applyFont="1" applyFill="1" applyBorder="1" applyAlignment="1">
      <alignment horizontal="right" vertical="center" wrapText="1"/>
    </xf>
    <xf numFmtId="177" fontId="2" fillId="27" borderId="3" xfId="0" applyNumberFormat="1" applyFont="1" applyFill="1" applyBorder="1" applyAlignment="1">
      <alignment horizontal="right" vertical="center" wrapText="1"/>
    </xf>
    <xf numFmtId="177" fontId="2" fillId="27" borderId="1" xfId="0" applyNumberFormat="1" applyFont="1" applyFill="1" applyBorder="1" applyAlignment="1">
      <alignment vertical="center"/>
    </xf>
    <xf numFmtId="2" fontId="6" fillId="9" borderId="67" xfId="0" applyNumberFormat="1" applyFont="1" applyFill="1" applyBorder="1" applyAlignment="1">
      <alignment horizontal="center" vertical="center" wrapText="1"/>
    </xf>
    <xf numFmtId="2" fontId="6" fillId="9" borderId="68" xfId="0" applyNumberFormat="1" applyFont="1" applyFill="1" applyBorder="1" applyAlignment="1">
      <alignment horizontal="center" vertical="center" wrapText="1"/>
    </xf>
    <xf numFmtId="0" fontId="18" fillId="17" borderId="31" xfId="0" applyFont="1" applyFill="1" applyBorder="1" applyAlignment="1">
      <alignment horizontal="center" vertical="center" textRotation="180"/>
    </xf>
    <xf numFmtId="0" fontId="18" fillId="17" borderId="60" xfId="0" applyFont="1" applyFill="1" applyBorder="1" applyAlignment="1">
      <alignment horizontal="center" vertical="center" textRotation="180"/>
    </xf>
    <xf numFmtId="0" fontId="18" fillId="17" borderId="8" xfId="0" applyFont="1" applyFill="1" applyBorder="1" applyAlignment="1">
      <alignment horizontal="center" vertical="center" textRotation="180"/>
    </xf>
    <xf numFmtId="0" fontId="14" fillId="0" borderId="0" xfId="0" applyFont="1" applyAlignment="1">
      <alignment horizontal="center" vertical="center" wrapText="1"/>
    </xf>
    <xf numFmtId="177" fontId="1" fillId="17" borderId="1" xfId="0" applyNumberFormat="1" applyFont="1" applyFill="1" applyBorder="1" applyAlignment="1">
      <alignment horizontal="center" vertical="center"/>
    </xf>
    <xf numFmtId="0" fontId="17" fillId="28" borderId="1" xfId="0" applyFont="1" applyFill="1" applyBorder="1" applyAlignment="1">
      <alignment horizontal="center" vertical="center"/>
    </xf>
    <xf numFmtId="0" fontId="21" fillId="28" borderId="1" xfId="0" applyFont="1" applyFill="1" applyBorder="1" applyAlignment="1">
      <alignment horizontal="center" vertical="center"/>
    </xf>
    <xf numFmtId="0" fontId="17" fillId="28" borderId="1" xfId="0" applyFont="1" applyFill="1" applyBorder="1" applyAlignment="1">
      <alignment horizontal="center" vertical="center" wrapText="1"/>
    </xf>
    <xf numFmtId="0" fontId="21" fillId="28" borderId="1" xfId="0" applyFont="1" applyFill="1" applyBorder="1" applyAlignment="1">
      <alignment horizontal="center" vertical="center" wrapText="1"/>
    </xf>
    <xf numFmtId="0" fontId="21" fillId="28" borderId="2" xfId="0" applyFont="1" applyFill="1" applyBorder="1" applyAlignment="1">
      <alignment horizontal="center" vertical="center" wrapText="1"/>
    </xf>
    <xf numFmtId="0" fontId="21" fillId="28" borderId="3" xfId="0" applyFont="1" applyFill="1" applyBorder="1" applyAlignment="1">
      <alignment horizontal="center" vertical="center" wrapText="1"/>
    </xf>
    <xf numFmtId="0" fontId="17" fillId="26" borderId="1" xfId="0" applyFont="1" applyFill="1" applyBorder="1" applyAlignment="1">
      <alignment horizontal="center" vertical="center"/>
    </xf>
    <xf numFmtId="0" fontId="14" fillId="26" borderId="1" xfId="0" applyFont="1" applyFill="1" applyBorder="1" applyAlignment="1">
      <alignment horizontal="left" vertical="center" wrapText="1"/>
    </xf>
    <xf numFmtId="0" fontId="0" fillId="21" borderId="4" xfId="0" applyFill="1" applyBorder="1"/>
    <xf numFmtId="0" fontId="3" fillId="21" borderId="19" xfId="0" applyFont="1" applyFill="1" applyBorder="1" applyAlignment="1">
      <alignment vertical="center" wrapText="1"/>
    </xf>
    <xf numFmtId="0" fontId="3" fillId="21" borderId="34" xfId="0" applyFont="1" applyFill="1" applyBorder="1" applyAlignment="1">
      <alignment vertical="center" wrapText="1"/>
    </xf>
    <xf numFmtId="0" fontId="3" fillId="21" borderId="42" xfId="0" applyFont="1" applyFill="1" applyBorder="1" applyAlignment="1">
      <alignment vertical="center" wrapText="1"/>
    </xf>
    <xf numFmtId="0" fontId="0" fillId="32" borderId="59" xfId="0" applyFill="1" applyBorder="1"/>
    <xf numFmtId="0" fontId="3" fillId="32" borderId="23" xfId="0" applyFont="1" applyFill="1" applyBorder="1" applyAlignment="1">
      <alignment vertical="center" wrapText="1"/>
    </xf>
    <xf numFmtId="0" fontId="0" fillId="32" borderId="2" xfId="0" applyFill="1" applyBorder="1"/>
    <xf numFmtId="0" fontId="3" fillId="32" borderId="3" xfId="0" applyFont="1" applyFill="1" applyBorder="1" applyAlignment="1">
      <alignment vertical="center" wrapText="1"/>
    </xf>
  </cellXfs>
  <cellStyles count="1">
    <cellStyle name="Normal" xfId="0" builtinId="0"/>
  </cellStyles>
  <dxfs count="46">
    <dxf>
      <font>
        <b/>
        <i val="0"/>
        <color rgb="FFFFFF00"/>
      </font>
      <fill>
        <patternFill>
          <bgColor rgb="FFFF0000"/>
        </patternFill>
      </fill>
    </dxf>
    <dxf>
      <font>
        <b/>
        <i val="0"/>
        <color rgb="FFFFFF00"/>
      </font>
      <fill>
        <patternFill>
          <bgColor rgb="FFFF0000"/>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
      <font>
        <b/>
        <i val="0"/>
        <condense val="0"/>
        <extend val="0"/>
      </font>
    </dxf>
    <dxf>
      <font>
        <strike val="0"/>
        <condense val="0"/>
        <extend val="0"/>
      </font>
      <fill>
        <patternFill>
          <bgColor indexed="29"/>
        </patternFill>
      </fill>
    </dxf>
  </dxfs>
  <tableStyles count="0" defaultTableStyle="TableStyleMedium2" defaultPivotStyle="PivotStyleLight16"/>
  <colors>
    <mruColors>
      <color rgb="FFFF66FF"/>
      <color rgb="FFFF99FF"/>
      <color rgb="FF99FF99"/>
      <color rgb="FFFFFFC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X97"/>
  <sheetViews>
    <sheetView tabSelected="1" workbookViewId="0">
      <pane ySplit="3" topLeftCell="A37" activePane="bottomLeft" state="frozenSplit"/>
      <selection pane="bottomLeft" activeCell="A46" sqref="A46:J47"/>
    </sheetView>
  </sheetViews>
  <sheetFormatPr baseColWidth="10" defaultColWidth="9.140625" defaultRowHeight="12.75" x14ac:dyDescent="0.2"/>
  <cols>
    <col min="1" max="1" width="3" customWidth="1"/>
    <col min="2" max="2" width="22.5703125" style="1" customWidth="1"/>
    <col min="3" max="3" width="10.7109375" customWidth="1"/>
    <col min="4" max="4" width="9.5703125" customWidth="1"/>
    <col min="5" max="5" width="8.5703125" customWidth="1"/>
    <col min="6" max="6" width="9.140625" customWidth="1"/>
    <col min="7" max="7" width="8.28515625" customWidth="1"/>
    <col min="8" max="8" width="8.5703125" customWidth="1"/>
    <col min="9" max="9" width="7.5703125" customWidth="1"/>
    <col min="10" max="10" width="8" customWidth="1"/>
    <col min="11" max="11" width="3.140625" style="107" customWidth="1"/>
    <col min="12" max="12" width="14.28515625" customWidth="1"/>
    <col min="13" max="13" width="15.5703125" customWidth="1"/>
    <col min="14" max="14" width="11.28515625" customWidth="1"/>
    <col min="15" max="15" width="10" customWidth="1"/>
    <col min="16" max="16" width="7.28515625" customWidth="1"/>
    <col min="17" max="17" width="8.28515625" customWidth="1"/>
    <col min="18" max="18" width="10" style="107" customWidth="1"/>
    <col min="19" max="19" width="16.42578125" style="107" customWidth="1"/>
    <col min="20" max="24" width="10" style="107" customWidth="1"/>
  </cols>
  <sheetData>
    <row r="1" spans="1:24" ht="27" customHeight="1" x14ac:dyDescent="0.2">
      <c r="A1" s="148" t="s">
        <v>31</v>
      </c>
      <c r="B1" s="149"/>
      <c r="C1" s="12">
        <v>12</v>
      </c>
      <c r="D1" s="153" t="s">
        <v>32</v>
      </c>
      <c r="E1" s="153"/>
      <c r="F1" s="153"/>
      <c r="G1" s="134" t="s">
        <v>50</v>
      </c>
      <c r="H1" s="135"/>
      <c r="I1" s="135"/>
      <c r="J1" s="135"/>
      <c r="K1" s="119"/>
      <c r="L1" s="326" t="s">
        <v>66</v>
      </c>
      <c r="M1" s="327" t="s">
        <v>71</v>
      </c>
      <c r="N1" s="328" t="s">
        <v>72</v>
      </c>
      <c r="O1" s="329" t="s">
        <v>73</v>
      </c>
      <c r="P1" s="330" t="s">
        <v>75</v>
      </c>
      <c r="Q1" s="331"/>
      <c r="R1" s="328" t="s">
        <v>72</v>
      </c>
    </row>
    <row r="2" spans="1:24" s="3" customFormat="1" ht="18" customHeight="1" x14ac:dyDescent="0.2">
      <c r="A2" s="136" t="s">
        <v>21</v>
      </c>
      <c r="B2" s="137"/>
      <c r="C2" s="150" t="s">
        <v>22</v>
      </c>
      <c r="D2" s="150"/>
      <c r="E2" s="151" t="s">
        <v>22</v>
      </c>
      <c r="F2" s="152"/>
      <c r="G2" s="143" t="s">
        <v>69</v>
      </c>
      <c r="H2" s="144"/>
      <c r="I2" s="145" t="s">
        <v>36</v>
      </c>
      <c r="J2" s="146"/>
      <c r="K2" s="122"/>
      <c r="L2" s="245" t="s">
        <v>69</v>
      </c>
      <c r="M2" s="265">
        <f>'A l''arrêt'!H49</f>
        <v>71.89222222222223</v>
      </c>
      <c r="N2" s="266">
        <f>ROUNDUP(M2,0)/$O$2</f>
        <v>144</v>
      </c>
      <c r="O2" s="263">
        <v>0.5</v>
      </c>
      <c r="P2" s="314">
        <f>'Apport énergie'!H12</f>
        <v>83.333333333333343</v>
      </c>
      <c r="Q2" s="315"/>
      <c r="R2" s="266">
        <f>ROUNDUP(N2-P2,0)</f>
        <v>61</v>
      </c>
      <c r="S2" s="325" t="str">
        <f>IF(P2&gt;M2,"","ATTENTION")</f>
        <v/>
      </c>
      <c r="T2" s="108"/>
      <c r="U2" s="108"/>
      <c r="V2" s="108"/>
      <c r="W2" s="108"/>
      <c r="X2" s="108"/>
    </row>
    <row r="3" spans="1:24" s="2" customFormat="1" ht="18" customHeight="1" thickBot="1" x14ac:dyDescent="0.25">
      <c r="A3" s="138"/>
      <c r="B3" s="139"/>
      <c r="C3" s="124" t="s">
        <v>23</v>
      </c>
      <c r="D3" s="124" t="s">
        <v>24</v>
      </c>
      <c r="E3" s="124" t="s">
        <v>33</v>
      </c>
      <c r="F3" s="124" t="s">
        <v>34</v>
      </c>
      <c r="G3" s="125" t="s">
        <v>37</v>
      </c>
      <c r="H3" s="125" t="s">
        <v>38</v>
      </c>
      <c r="I3" s="126" t="s">
        <v>37</v>
      </c>
      <c r="J3" s="127" t="s">
        <v>38</v>
      </c>
      <c r="K3" s="122"/>
      <c r="L3" s="244" t="s">
        <v>36</v>
      </c>
      <c r="M3" s="267">
        <f>'En nav'!H49</f>
        <v>121.455</v>
      </c>
      <c r="N3" s="267">
        <f>ROUNDUP(M3,0)/$O$2</f>
        <v>244</v>
      </c>
      <c r="O3" s="264"/>
      <c r="P3" s="316">
        <f>'Apport énergie'!H5</f>
        <v>153.33333333333334</v>
      </c>
      <c r="Q3" s="317"/>
      <c r="R3" s="318">
        <f>ROUNDUP(N3-P3,0)</f>
        <v>91</v>
      </c>
      <c r="S3" s="325" t="str">
        <f>IF(P3&gt;M3,"","ATTENTION")</f>
        <v/>
      </c>
      <c r="T3" s="109"/>
      <c r="U3" s="109"/>
      <c r="V3" s="109"/>
      <c r="W3" s="109"/>
      <c r="X3" s="109"/>
    </row>
    <row r="4" spans="1:24" ht="23.25" customHeight="1" x14ac:dyDescent="0.25">
      <c r="A4" s="280" t="s">
        <v>58</v>
      </c>
      <c r="B4" s="281"/>
      <c r="C4" s="281"/>
      <c r="D4" s="281"/>
      <c r="E4" s="281"/>
      <c r="F4" s="281"/>
      <c r="G4" s="281"/>
      <c r="H4" s="281"/>
      <c r="I4" s="281"/>
      <c r="J4" s="281"/>
      <c r="K4" s="120"/>
      <c r="L4" s="257" t="s">
        <v>40</v>
      </c>
      <c r="M4" s="257"/>
      <c r="N4" s="257"/>
      <c r="O4" s="257"/>
      <c r="P4" s="257"/>
      <c r="Q4" s="257"/>
      <c r="R4" s="321" t="s">
        <v>88</v>
      </c>
    </row>
    <row r="5" spans="1:24" x14ac:dyDescent="0.2">
      <c r="A5" s="334"/>
      <c r="B5" s="219" t="s">
        <v>41</v>
      </c>
      <c r="C5" s="4"/>
      <c r="D5" s="4"/>
      <c r="E5" s="4"/>
      <c r="F5" s="4">
        <v>220</v>
      </c>
      <c r="G5" s="4"/>
      <c r="H5" s="4">
        <v>0</v>
      </c>
      <c r="I5" s="4">
        <v>24</v>
      </c>
      <c r="J5" s="5"/>
      <c r="K5" s="121"/>
      <c r="L5" s="251" t="s">
        <v>74</v>
      </c>
      <c r="M5" s="258"/>
      <c r="N5" s="258"/>
      <c r="O5" s="258"/>
      <c r="P5" s="258"/>
      <c r="Q5" s="258"/>
      <c r="R5" s="322"/>
    </row>
    <row r="6" spans="1:24" x14ac:dyDescent="0.2">
      <c r="A6" s="334"/>
      <c r="B6" s="219" t="s">
        <v>42</v>
      </c>
      <c r="C6" s="4"/>
      <c r="D6" s="4"/>
      <c r="E6" s="4"/>
      <c r="F6" s="4"/>
      <c r="G6" s="4"/>
      <c r="H6" s="4"/>
      <c r="I6" s="4"/>
      <c r="J6" s="5"/>
      <c r="K6" s="121"/>
      <c r="L6" s="259"/>
      <c r="M6" s="260"/>
      <c r="N6" s="260"/>
      <c r="O6" s="260"/>
      <c r="P6" s="260"/>
      <c r="Q6" s="260"/>
      <c r="R6" s="322"/>
    </row>
    <row r="7" spans="1:24" x14ac:dyDescent="0.2">
      <c r="A7" s="334"/>
      <c r="B7" s="219" t="s">
        <v>43</v>
      </c>
      <c r="C7" s="4"/>
      <c r="D7" s="4"/>
      <c r="E7" s="4"/>
      <c r="F7" s="4"/>
      <c r="G7" s="4"/>
      <c r="H7" s="4"/>
      <c r="I7" s="4"/>
      <c r="J7" s="5"/>
      <c r="K7" s="121"/>
      <c r="L7" s="261"/>
      <c r="M7" s="262"/>
      <c r="N7" s="262"/>
      <c r="O7" s="262"/>
      <c r="P7" s="262"/>
      <c r="Q7" s="262"/>
      <c r="R7" s="322"/>
    </row>
    <row r="8" spans="1:24" x14ac:dyDescent="0.2">
      <c r="A8" s="334"/>
      <c r="B8" s="219" t="s">
        <v>51</v>
      </c>
      <c r="C8" s="4">
        <v>10</v>
      </c>
      <c r="D8" s="4"/>
      <c r="E8" s="4"/>
      <c r="F8" s="4"/>
      <c r="G8" s="4"/>
      <c r="H8" s="4">
        <v>0</v>
      </c>
      <c r="I8" s="4">
        <v>24</v>
      </c>
      <c r="J8" s="5"/>
      <c r="K8" s="121"/>
      <c r="L8" s="246" t="s">
        <v>63</v>
      </c>
      <c r="M8" s="133"/>
      <c r="N8" s="133"/>
      <c r="O8" s="133"/>
      <c r="P8" s="133"/>
      <c r="Q8" s="133"/>
      <c r="R8" s="322"/>
    </row>
    <row r="9" spans="1:24" x14ac:dyDescent="0.2">
      <c r="A9" s="334"/>
      <c r="B9" s="219" t="s">
        <v>17</v>
      </c>
      <c r="C9" s="4"/>
      <c r="D9" s="4">
        <v>5</v>
      </c>
      <c r="E9" s="4"/>
      <c r="F9" s="4"/>
      <c r="G9" s="4"/>
      <c r="H9" s="4">
        <v>0</v>
      </c>
      <c r="I9" s="4">
        <v>1</v>
      </c>
      <c r="J9" s="5"/>
      <c r="K9" s="121"/>
      <c r="L9" s="133"/>
      <c r="M9" s="133"/>
      <c r="N9" s="133"/>
      <c r="O9" s="133"/>
      <c r="P9" s="133"/>
      <c r="Q9" s="133"/>
      <c r="R9" s="322"/>
    </row>
    <row r="10" spans="1:24" x14ac:dyDescent="0.2">
      <c r="A10" s="334"/>
      <c r="B10" s="219" t="s">
        <v>18</v>
      </c>
      <c r="C10" s="4"/>
      <c r="D10" s="4">
        <v>0.1</v>
      </c>
      <c r="E10" s="4"/>
      <c r="F10" s="4"/>
      <c r="G10" s="4"/>
      <c r="H10" s="4">
        <v>2</v>
      </c>
      <c r="I10" s="4">
        <v>23</v>
      </c>
      <c r="J10" s="5"/>
      <c r="K10" s="121"/>
      <c r="L10" s="133"/>
      <c r="M10" s="133"/>
      <c r="N10" s="133"/>
      <c r="O10" s="133"/>
      <c r="P10" s="133"/>
      <c r="Q10" s="133"/>
      <c r="R10" s="322"/>
    </row>
    <row r="11" spans="1:24" x14ac:dyDescent="0.2">
      <c r="A11" s="334"/>
      <c r="B11" s="335" t="s">
        <v>15</v>
      </c>
      <c r="C11" s="4"/>
      <c r="D11" s="4"/>
      <c r="E11" s="4"/>
      <c r="F11" s="4"/>
      <c r="G11" s="4"/>
      <c r="H11" s="4"/>
      <c r="I11" s="4"/>
      <c r="J11" s="5"/>
      <c r="K11" s="121"/>
      <c r="L11" s="251" t="s">
        <v>64</v>
      </c>
      <c r="M11" s="252"/>
      <c r="N11" s="252"/>
      <c r="O11" s="252"/>
      <c r="P11" s="252"/>
      <c r="Q11" s="252"/>
      <c r="R11" s="322"/>
    </row>
    <row r="12" spans="1:24" ht="12.75" customHeight="1" x14ac:dyDescent="0.2">
      <c r="A12" s="336"/>
      <c r="B12" s="336" t="s">
        <v>59</v>
      </c>
      <c r="C12" s="4"/>
      <c r="D12" s="4">
        <v>5</v>
      </c>
      <c r="E12" s="4"/>
      <c r="F12" s="4"/>
      <c r="G12" s="4"/>
      <c r="H12" s="4">
        <v>0</v>
      </c>
      <c r="I12" s="4">
        <v>8</v>
      </c>
      <c r="J12" s="5"/>
      <c r="K12" s="121"/>
      <c r="L12" s="253"/>
      <c r="M12" s="254"/>
      <c r="N12" s="254"/>
      <c r="O12" s="254"/>
      <c r="P12" s="254"/>
      <c r="Q12" s="254"/>
      <c r="R12" s="322"/>
    </row>
    <row r="13" spans="1:24" x14ac:dyDescent="0.2">
      <c r="A13" s="336"/>
      <c r="B13" s="337" t="s">
        <v>61</v>
      </c>
      <c r="C13" s="4"/>
      <c r="D13" s="4"/>
      <c r="E13" s="4"/>
      <c r="F13" s="4"/>
      <c r="G13" s="4"/>
      <c r="H13" s="4"/>
      <c r="I13" s="4"/>
      <c r="J13" s="5"/>
      <c r="K13" s="121"/>
      <c r="L13" s="253"/>
      <c r="M13" s="254"/>
      <c r="N13" s="254"/>
      <c r="O13" s="254"/>
      <c r="P13" s="254"/>
      <c r="Q13" s="254"/>
      <c r="R13" s="322"/>
    </row>
    <row r="14" spans="1:24" x14ac:dyDescent="0.2">
      <c r="A14" s="336"/>
      <c r="B14" s="337" t="s">
        <v>62</v>
      </c>
      <c r="C14" s="4"/>
      <c r="D14" s="4"/>
      <c r="E14" s="4"/>
      <c r="F14" s="4"/>
      <c r="G14" s="4"/>
      <c r="H14" s="4"/>
      <c r="I14" s="4"/>
      <c r="J14" s="5"/>
      <c r="K14" s="121"/>
      <c r="L14" s="255"/>
      <c r="M14" s="256"/>
      <c r="N14" s="256"/>
      <c r="O14" s="256"/>
      <c r="P14" s="256"/>
      <c r="Q14" s="256"/>
      <c r="R14" s="322"/>
    </row>
    <row r="15" spans="1:24" ht="16.5" customHeight="1" x14ac:dyDescent="0.2">
      <c r="A15" s="7"/>
      <c r="B15" s="237" t="s">
        <v>30</v>
      </c>
      <c r="C15" s="4"/>
      <c r="D15" s="4"/>
      <c r="E15" s="4"/>
      <c r="F15" s="4"/>
      <c r="G15" s="4"/>
      <c r="H15" s="4"/>
      <c r="I15" s="4"/>
      <c r="J15" s="5"/>
      <c r="K15" s="121"/>
      <c r="L15" s="247" t="s">
        <v>35</v>
      </c>
      <c r="M15" s="248"/>
      <c r="N15" s="248"/>
      <c r="O15" s="248"/>
      <c r="P15" s="248"/>
      <c r="Q15" s="248"/>
      <c r="R15" s="322"/>
    </row>
    <row r="16" spans="1:24" ht="13.5" thickBot="1" x14ac:dyDescent="0.25">
      <c r="A16" s="8"/>
      <c r="B16" s="9" t="s">
        <v>30</v>
      </c>
      <c r="C16" s="10"/>
      <c r="D16" s="10"/>
      <c r="E16" s="10"/>
      <c r="F16" s="10"/>
      <c r="G16" s="10"/>
      <c r="H16" s="10"/>
      <c r="I16" s="10"/>
      <c r="J16" s="123"/>
      <c r="K16" s="121"/>
      <c r="L16" s="249"/>
      <c r="M16" s="250"/>
      <c r="N16" s="250"/>
      <c r="O16" s="250"/>
      <c r="P16" s="250"/>
      <c r="Q16" s="250"/>
      <c r="R16" s="322"/>
    </row>
    <row r="17" spans="1:18" x14ac:dyDescent="0.2">
      <c r="A17" s="276" t="s">
        <v>1</v>
      </c>
      <c r="B17" s="277"/>
      <c r="C17" s="277"/>
      <c r="D17" s="277"/>
      <c r="E17" s="277"/>
      <c r="F17" s="277"/>
      <c r="G17" s="277"/>
      <c r="H17" s="277"/>
      <c r="I17" s="277"/>
      <c r="J17" s="277"/>
      <c r="K17" s="121"/>
      <c r="L17" s="332" t="s">
        <v>92</v>
      </c>
      <c r="M17" s="332"/>
      <c r="N17" s="332"/>
      <c r="O17" s="332"/>
      <c r="P17" s="332"/>
      <c r="Q17" s="332"/>
      <c r="R17" s="322"/>
    </row>
    <row r="18" spans="1:18" x14ac:dyDescent="0.2">
      <c r="A18" s="278"/>
      <c r="B18" s="279"/>
      <c r="C18" s="279"/>
      <c r="D18" s="279"/>
      <c r="E18" s="279"/>
      <c r="F18" s="279"/>
      <c r="G18" s="279"/>
      <c r="H18" s="279"/>
      <c r="I18" s="279"/>
      <c r="J18" s="279"/>
      <c r="K18" s="121"/>
      <c r="L18" s="332"/>
      <c r="M18" s="332"/>
      <c r="N18" s="332"/>
      <c r="O18" s="332"/>
      <c r="P18" s="332"/>
      <c r="Q18" s="332"/>
      <c r="R18" s="322"/>
    </row>
    <row r="19" spans="1:18" ht="12.75" customHeight="1" x14ac:dyDescent="0.2">
      <c r="A19" s="16"/>
      <c r="B19" s="17" t="s">
        <v>7</v>
      </c>
      <c r="C19" s="4">
        <v>4</v>
      </c>
      <c r="D19" s="4"/>
      <c r="E19" s="4"/>
      <c r="F19" s="4"/>
      <c r="G19" s="4">
        <v>2</v>
      </c>
      <c r="H19" s="4"/>
      <c r="I19" s="4">
        <v>1</v>
      </c>
      <c r="J19" s="5"/>
      <c r="K19" s="121"/>
      <c r="L19" s="107"/>
      <c r="M19" s="107"/>
      <c r="N19" s="107"/>
      <c r="O19" s="107"/>
      <c r="P19" s="107"/>
      <c r="Q19" s="107"/>
      <c r="R19" s="322"/>
    </row>
    <row r="20" spans="1:18" x14ac:dyDescent="0.2">
      <c r="A20" s="16"/>
      <c r="B20" s="17" t="s">
        <v>2</v>
      </c>
      <c r="C20" s="4">
        <v>1</v>
      </c>
      <c r="D20" s="4"/>
      <c r="E20" s="4"/>
      <c r="F20" s="4"/>
      <c r="G20" s="4">
        <v>2</v>
      </c>
      <c r="H20" s="4"/>
      <c r="I20" s="4">
        <v>1</v>
      </c>
      <c r="J20" s="5"/>
      <c r="K20" s="121"/>
      <c r="L20" s="107"/>
      <c r="M20" s="107"/>
      <c r="N20" s="107"/>
      <c r="O20" s="107"/>
      <c r="P20" s="107"/>
      <c r="Q20" s="107"/>
      <c r="R20" s="322"/>
    </row>
    <row r="21" spans="1:18" ht="12" customHeight="1" x14ac:dyDescent="0.2">
      <c r="A21" s="16"/>
      <c r="B21" s="17" t="s">
        <v>56</v>
      </c>
      <c r="C21" s="4">
        <v>5</v>
      </c>
      <c r="D21" s="4"/>
      <c r="E21" s="4"/>
      <c r="F21" s="4"/>
      <c r="G21" s="4">
        <v>0</v>
      </c>
      <c r="H21" s="4"/>
      <c r="I21" s="4">
        <v>1</v>
      </c>
      <c r="J21" s="5"/>
      <c r="K21" s="121"/>
      <c r="L21" s="324" t="s">
        <v>89</v>
      </c>
      <c r="M21" s="324"/>
      <c r="N21" s="324"/>
      <c r="O21" s="324"/>
      <c r="P21" s="324"/>
      <c r="Q21" s="324"/>
      <c r="R21" s="322"/>
    </row>
    <row r="22" spans="1:18" x14ac:dyDescent="0.2">
      <c r="A22" s="16"/>
      <c r="B22" s="17" t="s">
        <v>4</v>
      </c>
      <c r="C22" s="4">
        <v>2</v>
      </c>
      <c r="D22" s="4"/>
      <c r="E22" s="4"/>
      <c r="F22" s="4"/>
      <c r="G22" s="4">
        <v>0</v>
      </c>
      <c r="H22" s="4">
        <v>50</v>
      </c>
      <c r="I22" s="4">
        <v>0</v>
      </c>
      <c r="J22" s="5">
        <v>30</v>
      </c>
      <c r="K22" s="121"/>
      <c r="L22" s="324"/>
      <c r="M22" s="324"/>
      <c r="N22" s="324"/>
      <c r="O22" s="324"/>
      <c r="P22" s="324"/>
      <c r="Q22" s="324"/>
      <c r="R22" s="322"/>
    </row>
    <row r="23" spans="1:18" x14ac:dyDescent="0.2">
      <c r="A23" s="16"/>
      <c r="B23" s="17" t="s">
        <v>5</v>
      </c>
      <c r="C23" s="4">
        <v>4</v>
      </c>
      <c r="D23" s="4"/>
      <c r="E23" s="4"/>
      <c r="F23" s="4"/>
      <c r="G23" s="4">
        <v>1</v>
      </c>
      <c r="H23" s="4">
        <v>0</v>
      </c>
      <c r="I23" s="4">
        <v>0</v>
      </c>
      <c r="J23" s="5">
        <v>30</v>
      </c>
      <c r="K23" s="121"/>
      <c r="L23" s="324"/>
      <c r="M23" s="324"/>
      <c r="N23" s="324"/>
      <c r="O23" s="324"/>
      <c r="P23" s="324"/>
      <c r="Q23" s="324"/>
      <c r="R23" s="322"/>
    </row>
    <row r="24" spans="1:18" x14ac:dyDescent="0.2">
      <c r="A24" s="16"/>
      <c r="B24" s="17" t="s">
        <v>52</v>
      </c>
      <c r="C24" s="4">
        <v>3</v>
      </c>
      <c r="D24" s="4"/>
      <c r="E24" s="4"/>
      <c r="F24" s="4"/>
      <c r="G24" s="4">
        <v>1</v>
      </c>
      <c r="H24" s="4">
        <v>0</v>
      </c>
      <c r="I24" s="4"/>
      <c r="J24" s="5">
        <v>30</v>
      </c>
      <c r="K24" s="121"/>
      <c r="L24" s="324"/>
      <c r="M24" s="324"/>
      <c r="N24" s="324"/>
      <c r="O24" s="324"/>
      <c r="P24" s="324"/>
      <c r="Q24" s="324"/>
      <c r="R24" s="322"/>
    </row>
    <row r="25" spans="1:18" x14ac:dyDescent="0.2">
      <c r="A25" s="7"/>
      <c r="B25" s="6" t="s">
        <v>30</v>
      </c>
      <c r="C25" s="4"/>
      <c r="D25" s="4"/>
      <c r="E25" s="4"/>
      <c r="F25" s="4"/>
      <c r="G25" s="4"/>
      <c r="H25" s="4"/>
      <c r="I25" s="4"/>
      <c r="J25" s="5"/>
      <c r="K25" s="121"/>
      <c r="L25" s="324"/>
      <c r="M25" s="324"/>
      <c r="N25" s="324"/>
      <c r="O25" s="324"/>
      <c r="P25" s="324"/>
      <c r="Q25" s="324"/>
      <c r="R25" s="322"/>
    </row>
    <row r="26" spans="1:18" x14ac:dyDescent="0.2">
      <c r="A26" s="7"/>
      <c r="B26" s="6" t="s">
        <v>30</v>
      </c>
      <c r="C26" s="4"/>
      <c r="D26" s="4"/>
      <c r="E26" s="4"/>
      <c r="F26" s="4"/>
      <c r="G26" s="4"/>
      <c r="H26" s="4"/>
      <c r="I26" s="4"/>
      <c r="J26" s="5"/>
      <c r="K26" s="121"/>
      <c r="L26" s="324"/>
      <c r="M26" s="324"/>
      <c r="N26" s="324"/>
      <c r="O26" s="324"/>
      <c r="P26" s="324"/>
      <c r="Q26" s="324"/>
      <c r="R26" s="322"/>
    </row>
    <row r="27" spans="1:18" ht="13.5" thickBot="1" x14ac:dyDescent="0.25">
      <c r="A27" s="8"/>
      <c r="B27" s="9" t="s">
        <v>30</v>
      </c>
      <c r="C27" s="10"/>
      <c r="D27" s="10"/>
      <c r="E27" s="10"/>
      <c r="F27" s="10"/>
      <c r="G27" s="10"/>
      <c r="H27" s="10"/>
      <c r="I27" s="10"/>
      <c r="J27" s="123"/>
      <c r="K27" s="121"/>
      <c r="L27" s="324"/>
      <c r="M27" s="324"/>
      <c r="N27" s="324"/>
      <c r="O27" s="324"/>
      <c r="P27" s="324"/>
      <c r="Q27" s="324"/>
      <c r="R27" s="323"/>
    </row>
    <row r="28" spans="1:18" x14ac:dyDescent="0.2">
      <c r="A28" s="272" t="s">
        <v>8</v>
      </c>
      <c r="B28" s="273"/>
      <c r="C28" s="273"/>
      <c r="D28" s="273"/>
      <c r="E28" s="273"/>
      <c r="F28" s="273"/>
      <c r="G28" s="273"/>
      <c r="H28" s="273"/>
      <c r="I28" s="273"/>
      <c r="J28" s="273"/>
      <c r="K28" s="121"/>
      <c r="L28" s="107"/>
      <c r="M28" s="107"/>
      <c r="N28" s="107"/>
      <c r="O28" s="107"/>
      <c r="P28" s="107"/>
      <c r="Q28" s="107"/>
    </row>
    <row r="29" spans="1:18" ht="12.75" customHeight="1" x14ac:dyDescent="0.2">
      <c r="A29" s="274"/>
      <c r="B29" s="275"/>
      <c r="C29" s="275"/>
      <c r="D29" s="275"/>
      <c r="E29" s="275"/>
      <c r="F29" s="275"/>
      <c r="G29" s="275"/>
      <c r="H29" s="275"/>
      <c r="I29" s="275"/>
      <c r="J29" s="275"/>
      <c r="K29" s="121"/>
      <c r="L29" s="107"/>
      <c r="M29" s="107"/>
      <c r="N29" s="107"/>
      <c r="O29" s="107"/>
      <c r="P29" s="107"/>
      <c r="Q29" s="107"/>
    </row>
    <row r="30" spans="1:18" ht="15" customHeight="1" x14ac:dyDescent="0.2">
      <c r="A30" s="72"/>
      <c r="B30" s="70" t="s">
        <v>53</v>
      </c>
      <c r="C30" s="11">
        <v>25</v>
      </c>
      <c r="D30" s="11"/>
      <c r="E30" s="11"/>
      <c r="F30" s="11"/>
      <c r="G30" s="4">
        <v>0</v>
      </c>
      <c r="H30" s="4"/>
      <c r="I30" s="4">
        <v>8</v>
      </c>
      <c r="J30" s="5"/>
      <c r="K30" s="121"/>
      <c r="L30" s="107"/>
      <c r="M30" s="107"/>
      <c r="N30" s="107"/>
      <c r="O30" s="107"/>
      <c r="P30" s="107"/>
      <c r="Q30" s="107"/>
    </row>
    <row r="31" spans="1:18" ht="18" customHeight="1" x14ac:dyDescent="0.2">
      <c r="A31" s="24"/>
      <c r="B31" s="25" t="s">
        <v>60</v>
      </c>
      <c r="C31" s="4">
        <v>20</v>
      </c>
      <c r="D31" s="4"/>
      <c r="E31" s="4"/>
      <c r="F31" s="4"/>
      <c r="G31" s="4">
        <v>8</v>
      </c>
      <c r="H31" s="4"/>
      <c r="I31" s="4">
        <v>0</v>
      </c>
      <c r="J31" s="5"/>
      <c r="K31" s="121"/>
      <c r="L31" s="107"/>
      <c r="M31" s="107"/>
      <c r="N31" s="107"/>
      <c r="O31" s="107"/>
      <c r="P31" s="107"/>
      <c r="Q31" s="107"/>
    </row>
    <row r="32" spans="1:18" ht="18" customHeight="1" x14ac:dyDescent="0.2">
      <c r="A32" s="24"/>
      <c r="B32" s="25" t="s">
        <v>54</v>
      </c>
      <c r="C32" s="4">
        <v>10</v>
      </c>
      <c r="D32" s="4"/>
      <c r="E32" s="4"/>
      <c r="F32" s="4"/>
      <c r="G32" s="4">
        <v>0</v>
      </c>
      <c r="H32" s="4"/>
      <c r="I32" s="4">
        <v>0</v>
      </c>
      <c r="J32" s="5"/>
      <c r="K32" s="121"/>
      <c r="L32" s="107"/>
      <c r="M32" s="107"/>
      <c r="N32" s="107"/>
      <c r="O32" s="107"/>
      <c r="P32" s="107"/>
      <c r="Q32" s="107"/>
    </row>
    <row r="33" spans="1:18" ht="14.25" customHeight="1" x14ac:dyDescent="0.2">
      <c r="A33" s="24"/>
      <c r="B33" s="25" t="s">
        <v>12</v>
      </c>
      <c r="C33" s="130">
        <v>0</v>
      </c>
      <c r="D33" s="130"/>
      <c r="E33" s="130"/>
      <c r="F33" s="130"/>
      <c r="G33" s="130">
        <v>0</v>
      </c>
      <c r="H33" s="130"/>
      <c r="I33" s="130">
        <v>0</v>
      </c>
      <c r="J33" s="131"/>
      <c r="K33" s="121"/>
      <c r="L33" s="107"/>
      <c r="M33" s="107"/>
      <c r="N33" s="107"/>
      <c r="O33" s="107"/>
      <c r="P33" s="107"/>
      <c r="Q33" s="107"/>
    </row>
    <row r="34" spans="1:18" ht="17.25" customHeight="1" x14ac:dyDescent="0.2">
      <c r="A34" s="24"/>
      <c r="B34" s="25" t="s">
        <v>20</v>
      </c>
      <c r="C34" s="4">
        <v>1</v>
      </c>
      <c r="D34" s="4"/>
      <c r="E34" s="4"/>
      <c r="F34" s="4"/>
      <c r="G34" s="4">
        <v>0</v>
      </c>
      <c r="H34" s="4"/>
      <c r="I34" s="4">
        <v>4</v>
      </c>
      <c r="J34" s="5"/>
      <c r="K34" s="121"/>
      <c r="L34" s="107"/>
      <c r="M34" s="107"/>
      <c r="N34" s="107"/>
      <c r="O34" s="107"/>
      <c r="P34" s="107"/>
      <c r="Q34" s="107"/>
    </row>
    <row r="35" spans="1:18" ht="12.75" customHeight="1" x14ac:dyDescent="0.2">
      <c r="A35" s="7"/>
      <c r="B35" s="6" t="s">
        <v>30</v>
      </c>
      <c r="C35" s="4"/>
      <c r="D35" s="4"/>
      <c r="E35" s="4"/>
      <c r="F35" s="4"/>
      <c r="G35" s="4"/>
      <c r="H35" s="4"/>
      <c r="I35" s="4"/>
      <c r="J35" s="5"/>
      <c r="K35" s="121"/>
      <c r="L35" s="107"/>
      <c r="M35" s="107"/>
      <c r="N35" s="107"/>
      <c r="O35" s="107"/>
      <c r="P35" s="107"/>
      <c r="Q35" s="107"/>
    </row>
    <row r="36" spans="1:18" ht="13.5" customHeight="1" thickBot="1" x14ac:dyDescent="0.25">
      <c r="A36" s="8"/>
      <c r="B36" s="9" t="s">
        <v>30</v>
      </c>
      <c r="C36" s="10"/>
      <c r="D36" s="10"/>
      <c r="E36" s="10"/>
      <c r="F36" s="10"/>
      <c r="G36" s="10"/>
      <c r="H36" s="10"/>
      <c r="I36" s="10"/>
      <c r="J36" s="123"/>
      <c r="K36" s="121"/>
      <c r="L36" s="107"/>
      <c r="M36" s="107"/>
      <c r="N36" s="107"/>
      <c r="O36" s="107"/>
      <c r="P36" s="107"/>
      <c r="Q36" s="107"/>
    </row>
    <row r="37" spans="1:18" x14ac:dyDescent="0.2">
      <c r="A37" s="268" t="s">
        <v>13</v>
      </c>
      <c r="B37" s="269"/>
      <c r="C37" s="269"/>
      <c r="D37" s="269"/>
      <c r="E37" s="269"/>
      <c r="F37" s="269"/>
      <c r="G37" s="269"/>
      <c r="H37" s="269"/>
      <c r="I37" s="269"/>
      <c r="J37" s="269"/>
      <c r="K37" s="121"/>
      <c r="L37" s="107"/>
      <c r="M37" s="107"/>
      <c r="N37" s="107"/>
      <c r="O37" s="107"/>
      <c r="P37" s="107"/>
      <c r="Q37" s="107"/>
    </row>
    <row r="38" spans="1:18" x14ac:dyDescent="0.2">
      <c r="A38" s="270"/>
      <c r="B38" s="271"/>
      <c r="C38" s="271"/>
      <c r="D38" s="271"/>
      <c r="E38" s="271"/>
      <c r="F38" s="271"/>
      <c r="G38" s="271"/>
      <c r="H38" s="271"/>
      <c r="I38" s="271"/>
      <c r="J38" s="271"/>
      <c r="K38" s="121"/>
      <c r="L38" s="107"/>
      <c r="M38" s="107"/>
      <c r="N38" s="107"/>
      <c r="O38" s="107"/>
      <c r="P38" s="107"/>
      <c r="Q38" s="107"/>
    </row>
    <row r="39" spans="1:18" ht="12.75" customHeight="1" x14ac:dyDescent="0.2">
      <c r="A39" s="73"/>
      <c r="B39" s="71" t="s">
        <v>44</v>
      </c>
      <c r="C39" s="11"/>
      <c r="D39" s="11">
        <v>1</v>
      </c>
      <c r="E39" s="11"/>
      <c r="F39" s="11"/>
      <c r="G39" s="4">
        <v>2</v>
      </c>
      <c r="H39" s="4"/>
      <c r="I39" s="4">
        <v>0</v>
      </c>
      <c r="J39" s="5"/>
      <c r="K39" s="121"/>
      <c r="L39" s="333" t="s">
        <v>91</v>
      </c>
      <c r="M39" s="333"/>
      <c r="N39" s="333"/>
      <c r="O39" s="333"/>
      <c r="P39" s="333"/>
      <c r="Q39" s="333"/>
      <c r="R39" s="333"/>
    </row>
    <row r="40" spans="1:18" ht="12.75" customHeight="1" x14ac:dyDescent="0.2">
      <c r="A40" s="65"/>
      <c r="B40" s="62" t="s">
        <v>16</v>
      </c>
      <c r="C40" s="4"/>
      <c r="D40" s="4">
        <v>7</v>
      </c>
      <c r="E40" s="4"/>
      <c r="F40" s="4"/>
      <c r="G40" s="4">
        <v>5</v>
      </c>
      <c r="H40" s="4"/>
      <c r="I40" s="4">
        <v>2</v>
      </c>
      <c r="J40" s="5"/>
      <c r="K40" s="121"/>
      <c r="L40" s="333"/>
      <c r="M40" s="333"/>
      <c r="N40" s="333"/>
      <c r="O40" s="333"/>
      <c r="P40" s="333"/>
      <c r="Q40" s="333"/>
      <c r="R40" s="333"/>
    </row>
    <row r="41" spans="1:18" ht="12.75" customHeight="1" x14ac:dyDescent="0.2">
      <c r="A41" s="65"/>
      <c r="B41" s="62" t="s">
        <v>67</v>
      </c>
      <c r="C41" s="4">
        <v>100</v>
      </c>
      <c r="D41" s="4"/>
      <c r="E41" s="4"/>
      <c r="F41" s="4"/>
      <c r="G41" s="4">
        <v>2</v>
      </c>
      <c r="H41" s="4"/>
      <c r="I41" s="4">
        <v>2</v>
      </c>
      <c r="J41" s="5"/>
      <c r="K41" s="121"/>
      <c r="L41" s="333"/>
      <c r="M41" s="333"/>
      <c r="N41" s="333"/>
      <c r="O41" s="333"/>
      <c r="P41" s="333"/>
      <c r="Q41" s="333"/>
      <c r="R41" s="333"/>
    </row>
    <row r="42" spans="1:18" ht="12.75" customHeight="1" x14ac:dyDescent="0.2">
      <c r="A42" s="65"/>
      <c r="B42" s="62" t="s">
        <v>57</v>
      </c>
      <c r="C42" s="4">
        <v>40</v>
      </c>
      <c r="D42" s="4"/>
      <c r="E42" s="4"/>
      <c r="F42" s="4"/>
      <c r="G42" s="4">
        <v>1</v>
      </c>
      <c r="H42" s="4"/>
      <c r="I42" s="4">
        <v>0</v>
      </c>
      <c r="J42" s="5"/>
      <c r="K42" s="121"/>
      <c r="L42" s="333"/>
      <c r="M42" s="333"/>
      <c r="N42" s="333"/>
      <c r="O42" s="333"/>
      <c r="P42" s="333"/>
      <c r="Q42" s="333"/>
      <c r="R42" s="333"/>
    </row>
    <row r="43" spans="1:18" ht="12.75" customHeight="1" x14ac:dyDescent="0.2">
      <c r="A43" s="65"/>
      <c r="B43" s="62" t="s">
        <v>68</v>
      </c>
      <c r="C43" s="4"/>
      <c r="D43" s="4"/>
      <c r="E43" s="4"/>
      <c r="F43" s="4"/>
      <c r="G43" s="4"/>
      <c r="H43" s="4"/>
      <c r="I43" s="4"/>
      <c r="J43" s="5"/>
      <c r="K43" s="121"/>
      <c r="L43" s="333"/>
      <c r="M43" s="333"/>
      <c r="N43" s="333"/>
      <c r="O43" s="333"/>
      <c r="P43" s="333"/>
      <c r="Q43" s="333"/>
      <c r="R43" s="333"/>
    </row>
    <row r="44" spans="1:18" ht="13.5" customHeight="1" x14ac:dyDescent="0.2">
      <c r="A44" s="7"/>
      <c r="B44" s="6" t="s">
        <v>30</v>
      </c>
      <c r="C44" s="4"/>
      <c r="D44" s="4"/>
      <c r="E44" s="4"/>
      <c r="F44" s="4"/>
      <c r="G44" s="4"/>
      <c r="H44" s="4"/>
      <c r="I44" s="4"/>
      <c r="J44" s="5"/>
      <c r="K44" s="121"/>
      <c r="L44" s="333"/>
      <c r="M44" s="333"/>
      <c r="N44" s="333"/>
      <c r="O44" s="333"/>
      <c r="P44" s="333"/>
      <c r="Q44" s="333"/>
      <c r="R44" s="333"/>
    </row>
    <row r="45" spans="1:18" ht="13.5" customHeight="1" thickBot="1" x14ac:dyDescent="0.25">
      <c r="A45" s="8"/>
      <c r="B45" s="9" t="s">
        <v>30</v>
      </c>
      <c r="C45" s="10"/>
      <c r="D45" s="10"/>
      <c r="E45" s="10"/>
      <c r="F45" s="10"/>
      <c r="G45" s="10"/>
      <c r="H45" s="10"/>
      <c r="I45" s="10"/>
      <c r="J45" s="123"/>
      <c r="L45" s="333"/>
      <c r="M45" s="333"/>
      <c r="N45" s="333"/>
      <c r="O45" s="333"/>
      <c r="P45" s="333"/>
      <c r="Q45" s="333"/>
      <c r="R45" s="333"/>
    </row>
    <row r="46" spans="1:18" x14ac:dyDescent="0.2">
      <c r="A46" s="282" t="s">
        <v>76</v>
      </c>
      <c r="B46" s="282"/>
      <c r="C46" s="282"/>
      <c r="D46" s="282"/>
      <c r="E46" s="282"/>
      <c r="F46" s="282"/>
      <c r="G46" s="282"/>
      <c r="H46" s="282"/>
      <c r="I46" s="282"/>
      <c r="J46" s="284"/>
      <c r="L46" s="333"/>
      <c r="M46" s="333"/>
      <c r="N46" s="333"/>
      <c r="O46" s="333"/>
      <c r="P46" s="333"/>
      <c r="Q46" s="333"/>
      <c r="R46" s="333"/>
    </row>
    <row r="47" spans="1:18" x14ac:dyDescent="0.2">
      <c r="A47" s="283"/>
      <c r="B47" s="283"/>
      <c r="C47" s="283"/>
      <c r="D47" s="283"/>
      <c r="E47" s="283"/>
      <c r="F47" s="283"/>
      <c r="G47" s="283"/>
      <c r="H47" s="283"/>
      <c r="I47" s="283"/>
      <c r="J47" s="285"/>
      <c r="L47" s="333"/>
      <c r="M47" s="333"/>
      <c r="N47" s="333"/>
      <c r="O47" s="333"/>
      <c r="P47" s="333"/>
      <c r="Q47" s="333"/>
      <c r="R47" s="333"/>
    </row>
    <row r="48" spans="1:18" x14ac:dyDescent="0.2">
      <c r="A48" s="338"/>
      <c r="B48" s="339" t="s">
        <v>77</v>
      </c>
      <c r="C48" s="286"/>
      <c r="D48" s="286">
        <v>35</v>
      </c>
      <c r="E48" s="286"/>
      <c r="F48" s="286"/>
      <c r="G48" s="286">
        <v>0</v>
      </c>
      <c r="H48" s="286"/>
      <c r="I48" s="286">
        <v>2</v>
      </c>
      <c r="J48" s="286"/>
      <c r="L48" s="107"/>
      <c r="M48" s="107"/>
      <c r="N48" s="107"/>
      <c r="O48" s="107"/>
      <c r="P48" s="107"/>
      <c r="Q48" s="107"/>
    </row>
    <row r="49" spans="1:17" x14ac:dyDescent="0.2">
      <c r="A49" s="340"/>
      <c r="B49" s="341" t="s">
        <v>78</v>
      </c>
      <c r="C49" s="286">
        <v>200</v>
      </c>
      <c r="D49" s="286"/>
      <c r="E49" s="286"/>
      <c r="F49" s="286"/>
      <c r="G49" s="286">
        <v>5</v>
      </c>
      <c r="H49" s="286"/>
      <c r="I49" s="286">
        <v>5</v>
      </c>
      <c r="J49" s="286"/>
      <c r="L49" s="107"/>
      <c r="M49" s="107"/>
      <c r="N49" s="107"/>
      <c r="O49" s="107"/>
      <c r="P49" s="107"/>
      <c r="Q49" s="107"/>
    </row>
    <row r="50" spans="1:17" x14ac:dyDescent="0.2">
      <c r="A50" s="338"/>
      <c r="B50" s="339" t="s">
        <v>82</v>
      </c>
      <c r="C50" s="286"/>
      <c r="D50" s="286">
        <v>3.3</v>
      </c>
      <c r="E50" s="286"/>
      <c r="F50" s="286"/>
      <c r="G50" s="286"/>
      <c r="H50" s="286"/>
      <c r="I50" s="286"/>
      <c r="J50" s="286"/>
      <c r="L50" s="107"/>
      <c r="M50" s="107"/>
      <c r="N50" s="107"/>
      <c r="O50" s="107"/>
      <c r="P50" s="107"/>
      <c r="Q50" s="107"/>
    </row>
    <row r="51" spans="1:17" x14ac:dyDescent="0.2">
      <c r="A51" s="338"/>
      <c r="B51" s="339" t="s">
        <v>90</v>
      </c>
      <c r="C51" s="286"/>
      <c r="D51" s="286">
        <v>15</v>
      </c>
      <c r="E51" s="286"/>
      <c r="F51" s="286"/>
      <c r="G51" s="286">
        <v>0</v>
      </c>
      <c r="H51" s="286"/>
      <c r="I51" s="286">
        <v>0</v>
      </c>
      <c r="J51" s="286"/>
      <c r="L51" s="107"/>
      <c r="M51" s="107"/>
      <c r="N51" s="107"/>
      <c r="O51" s="107"/>
      <c r="P51" s="107"/>
      <c r="Q51" s="107"/>
    </row>
    <row r="52" spans="1:17" x14ac:dyDescent="0.2">
      <c r="A52" s="287"/>
      <c r="B52" s="288" t="s">
        <v>30</v>
      </c>
      <c r="C52" s="286"/>
      <c r="D52" s="286"/>
      <c r="E52" s="286"/>
      <c r="F52" s="286"/>
      <c r="G52" s="286"/>
      <c r="H52" s="286"/>
      <c r="I52" s="286"/>
      <c r="J52" s="286"/>
      <c r="L52" s="107"/>
      <c r="M52" s="107"/>
      <c r="N52" s="107"/>
      <c r="O52" s="107"/>
      <c r="P52" s="107"/>
      <c r="Q52" s="107"/>
    </row>
    <row r="53" spans="1:17" x14ac:dyDescent="0.2">
      <c r="A53" s="107"/>
      <c r="B53" s="117"/>
      <c r="C53" s="107"/>
      <c r="D53" s="107"/>
      <c r="E53" s="107"/>
      <c r="F53" s="107"/>
      <c r="G53" s="107"/>
      <c r="H53" s="107"/>
      <c r="I53" s="107"/>
      <c r="J53" s="107"/>
      <c r="L53" s="107"/>
      <c r="M53" s="107"/>
      <c r="N53" s="107"/>
      <c r="O53" s="107"/>
      <c r="P53" s="107"/>
      <c r="Q53" s="107"/>
    </row>
    <row r="54" spans="1:17" x14ac:dyDescent="0.2">
      <c r="A54" s="107"/>
      <c r="B54" s="117"/>
      <c r="C54" s="107"/>
      <c r="D54" s="107"/>
      <c r="E54" s="107"/>
      <c r="F54" s="107"/>
      <c r="G54" s="107"/>
      <c r="H54" s="107"/>
      <c r="I54" s="107"/>
      <c r="J54" s="107"/>
      <c r="L54" s="107"/>
      <c r="M54" s="107"/>
      <c r="N54" s="107"/>
      <c r="O54" s="107"/>
      <c r="P54" s="107"/>
      <c r="Q54" s="107"/>
    </row>
    <row r="55" spans="1:17" x14ac:dyDescent="0.2">
      <c r="A55" s="107"/>
      <c r="B55" s="117"/>
      <c r="C55" s="107"/>
      <c r="D55" s="107"/>
      <c r="E55" s="107"/>
      <c r="F55" s="107"/>
      <c r="G55" s="107"/>
      <c r="H55" s="107"/>
      <c r="I55" s="107"/>
      <c r="J55" s="107"/>
      <c r="L55" s="107"/>
      <c r="M55" s="107"/>
      <c r="N55" s="107"/>
      <c r="O55" s="107"/>
      <c r="P55" s="107"/>
      <c r="Q55" s="107"/>
    </row>
    <row r="56" spans="1:17" s="107" customFormat="1" x14ac:dyDescent="0.2">
      <c r="B56" s="117"/>
    </row>
    <row r="57" spans="1:17" s="107" customFormat="1" x14ac:dyDescent="0.2">
      <c r="B57" s="117"/>
    </row>
    <row r="58" spans="1:17" s="107" customFormat="1" x14ac:dyDescent="0.2">
      <c r="B58" s="117"/>
    </row>
    <row r="59" spans="1:17" s="107" customFormat="1" x14ac:dyDescent="0.2">
      <c r="B59" s="117"/>
    </row>
    <row r="60" spans="1:17" s="107" customFormat="1" x14ac:dyDescent="0.2">
      <c r="B60" s="117"/>
    </row>
    <row r="61" spans="1:17" s="107" customFormat="1" x14ac:dyDescent="0.2">
      <c r="B61" s="117"/>
      <c r="D61" s="132"/>
    </row>
    <row r="62" spans="1:17" s="107" customFormat="1" x14ac:dyDescent="0.2">
      <c r="B62" s="117"/>
    </row>
    <row r="63" spans="1:17" s="107" customFormat="1" x14ac:dyDescent="0.2">
      <c r="B63" s="117"/>
    </row>
    <row r="64" spans="1:17" s="107" customFormat="1" x14ac:dyDescent="0.2">
      <c r="B64" s="117"/>
    </row>
    <row r="65" spans="1:18" s="107" customFormat="1" x14ac:dyDescent="0.2">
      <c r="B65" s="117"/>
    </row>
    <row r="66" spans="1:18" s="107" customFormat="1" x14ac:dyDescent="0.2">
      <c r="B66" s="117"/>
    </row>
    <row r="67" spans="1:18" s="107" customFormat="1" x14ac:dyDescent="0.2">
      <c r="B67" s="117"/>
    </row>
    <row r="68" spans="1:18" s="107" customFormat="1" x14ac:dyDescent="0.2">
      <c r="B68" s="117"/>
    </row>
    <row r="69" spans="1:18" s="107" customFormat="1" x14ac:dyDescent="0.2">
      <c r="B69" s="117"/>
    </row>
    <row r="70" spans="1:18" s="107" customFormat="1" x14ac:dyDescent="0.2">
      <c r="B70" s="117"/>
    </row>
    <row r="71" spans="1:18" s="107" customFormat="1" x14ac:dyDescent="0.2">
      <c r="B71" s="117"/>
    </row>
    <row r="72" spans="1:18" s="107" customFormat="1" x14ac:dyDescent="0.2">
      <c r="B72" s="117"/>
    </row>
    <row r="73" spans="1:18" s="107" customFormat="1" x14ac:dyDescent="0.2">
      <c r="A73" s="117"/>
      <c r="B73" s="117"/>
      <c r="C73" s="117"/>
      <c r="D73" s="117"/>
      <c r="E73" s="117"/>
      <c r="F73" s="117"/>
      <c r="G73" s="117"/>
      <c r="H73" s="117"/>
      <c r="I73" s="117"/>
      <c r="J73" s="117"/>
      <c r="K73" s="117"/>
      <c r="L73" s="117"/>
      <c r="M73" s="117"/>
      <c r="N73" s="117"/>
      <c r="O73" s="117"/>
      <c r="P73" s="117"/>
      <c r="Q73" s="117"/>
      <c r="R73" s="117"/>
    </row>
    <row r="74" spans="1:18" x14ac:dyDescent="0.2">
      <c r="A74" s="117"/>
      <c r="B74" s="117"/>
      <c r="C74" s="117"/>
      <c r="D74" s="117"/>
      <c r="E74" s="117"/>
      <c r="F74" s="117"/>
      <c r="G74" s="117"/>
      <c r="H74" s="117"/>
      <c r="I74" s="117"/>
      <c r="J74" s="117"/>
      <c r="K74" s="117"/>
      <c r="L74" s="117"/>
      <c r="M74" s="117"/>
      <c r="N74" s="117"/>
      <c r="O74" s="117"/>
      <c r="P74" s="117"/>
      <c r="Q74" s="117"/>
      <c r="R74" s="117"/>
    </row>
    <row r="75" spans="1:18" x14ac:dyDescent="0.2">
      <c r="A75" s="117"/>
      <c r="B75" s="117"/>
      <c r="C75" s="117"/>
      <c r="D75" s="117"/>
      <c r="E75" s="117"/>
      <c r="F75" s="117"/>
      <c r="G75" s="117"/>
      <c r="H75" s="117"/>
      <c r="I75" s="117"/>
      <c r="J75" s="117"/>
      <c r="K75" s="117"/>
      <c r="L75" s="117"/>
      <c r="M75" s="117"/>
      <c r="N75" s="117"/>
      <c r="O75" s="117"/>
      <c r="P75" s="117"/>
      <c r="Q75" s="117"/>
      <c r="R75" s="117"/>
    </row>
    <row r="76" spans="1:18" x14ac:dyDescent="0.2">
      <c r="A76" s="117"/>
      <c r="B76" s="117"/>
      <c r="C76" s="117"/>
      <c r="D76" s="117"/>
      <c r="E76" s="117"/>
      <c r="F76" s="117"/>
      <c r="G76" s="117"/>
      <c r="H76" s="117"/>
      <c r="I76" s="117"/>
      <c r="J76" s="117"/>
      <c r="K76" s="117"/>
      <c r="L76" s="117"/>
      <c r="M76" s="117"/>
      <c r="N76" s="117"/>
      <c r="O76" s="117"/>
      <c r="P76" s="117"/>
      <c r="Q76" s="117"/>
      <c r="R76" s="117"/>
    </row>
    <row r="77" spans="1:18" x14ac:dyDescent="0.2">
      <c r="A77" s="117"/>
      <c r="B77" s="117"/>
      <c r="C77" s="117"/>
      <c r="D77" s="117"/>
      <c r="E77" s="117"/>
      <c r="F77" s="117"/>
      <c r="G77" s="117"/>
      <c r="H77" s="117"/>
      <c r="I77" s="117"/>
      <c r="J77" s="117"/>
      <c r="K77" s="117"/>
      <c r="L77" s="117"/>
      <c r="M77" s="117"/>
      <c r="N77" s="117"/>
      <c r="O77" s="117"/>
      <c r="P77" s="117"/>
      <c r="Q77" s="117"/>
      <c r="R77" s="117"/>
    </row>
    <row r="78" spans="1:18" x14ac:dyDescent="0.2">
      <c r="A78" s="117"/>
      <c r="B78" s="117"/>
      <c r="C78" s="117"/>
      <c r="D78" s="117"/>
      <c r="E78" s="117"/>
      <c r="F78" s="117"/>
      <c r="G78" s="117"/>
      <c r="H78" s="117"/>
      <c r="I78" s="117"/>
      <c r="J78" s="117"/>
      <c r="K78" s="117"/>
      <c r="L78" s="117"/>
      <c r="M78" s="117"/>
      <c r="N78" s="117"/>
      <c r="O78" s="117"/>
      <c r="P78" s="117"/>
      <c r="Q78" s="117"/>
      <c r="R78" s="117"/>
    </row>
    <row r="79" spans="1:18" x14ac:dyDescent="0.2">
      <c r="A79" s="117"/>
      <c r="B79" s="117"/>
      <c r="C79" s="117"/>
      <c r="D79" s="117"/>
      <c r="E79" s="117"/>
      <c r="F79" s="117"/>
      <c r="G79" s="117"/>
      <c r="H79" s="117"/>
      <c r="I79" s="117"/>
      <c r="J79" s="117"/>
      <c r="K79" s="117"/>
      <c r="L79" s="117"/>
      <c r="M79" s="117"/>
      <c r="N79" s="117"/>
      <c r="O79" s="117"/>
      <c r="P79" s="117"/>
      <c r="Q79" s="117"/>
      <c r="R79" s="117"/>
    </row>
    <row r="80" spans="1:18" x14ac:dyDescent="0.2">
      <c r="A80" s="117"/>
      <c r="B80" s="117"/>
      <c r="C80" s="117"/>
      <c r="D80" s="117"/>
      <c r="E80" s="117"/>
      <c r="F80" s="117"/>
      <c r="G80" s="117"/>
      <c r="H80" s="117"/>
      <c r="I80" s="117"/>
      <c r="J80" s="117"/>
      <c r="K80" s="117"/>
      <c r="L80" s="117"/>
      <c r="M80" s="117"/>
      <c r="N80" s="117"/>
      <c r="O80" s="117"/>
      <c r="P80" s="117"/>
      <c r="Q80" s="117"/>
      <c r="R80" s="117"/>
    </row>
    <row r="81" spans="1:18" x14ac:dyDescent="0.2">
      <c r="A81" s="117"/>
      <c r="B81" s="117"/>
      <c r="C81" s="117"/>
      <c r="D81" s="117"/>
      <c r="E81" s="117"/>
      <c r="F81" s="117"/>
      <c r="G81" s="117"/>
      <c r="H81" s="117"/>
      <c r="I81" s="117"/>
      <c r="J81" s="117"/>
      <c r="K81" s="117"/>
      <c r="L81" s="117"/>
      <c r="M81" s="117"/>
      <c r="N81" s="117"/>
      <c r="O81" s="117"/>
      <c r="P81" s="117"/>
      <c r="Q81" s="117"/>
      <c r="R81" s="117"/>
    </row>
    <row r="82" spans="1:18" x14ac:dyDescent="0.2">
      <c r="A82" s="117"/>
      <c r="B82" s="117"/>
      <c r="C82" s="117"/>
      <c r="D82" s="117"/>
      <c r="E82" s="117"/>
      <c r="F82" s="117"/>
      <c r="G82" s="117"/>
      <c r="H82" s="117"/>
      <c r="I82" s="117"/>
      <c r="J82" s="117"/>
      <c r="K82" s="117"/>
      <c r="L82" s="117"/>
      <c r="M82" s="117"/>
      <c r="N82" s="117"/>
      <c r="O82" s="117"/>
      <c r="P82" s="117"/>
      <c r="Q82" s="117"/>
      <c r="R82" s="117"/>
    </row>
    <row r="83" spans="1:18" x14ac:dyDescent="0.2">
      <c r="A83" s="117"/>
      <c r="B83" s="117"/>
      <c r="C83" s="117"/>
      <c r="D83" s="117"/>
      <c r="E83" s="117"/>
      <c r="F83" s="117"/>
      <c r="G83" s="117"/>
      <c r="H83" s="117"/>
      <c r="I83" s="117"/>
      <c r="J83" s="117"/>
      <c r="K83" s="117"/>
      <c r="L83" s="117"/>
      <c r="M83" s="117"/>
      <c r="N83" s="117"/>
      <c r="O83" s="117"/>
      <c r="P83" s="117"/>
      <c r="Q83" s="117"/>
      <c r="R83" s="117"/>
    </row>
    <row r="84" spans="1:18" x14ac:dyDescent="0.2">
      <c r="A84" s="117"/>
      <c r="B84" s="117"/>
      <c r="C84" s="117"/>
      <c r="D84" s="117"/>
      <c r="E84" s="117"/>
      <c r="F84" s="117"/>
      <c r="G84" s="117"/>
      <c r="H84" s="117"/>
      <c r="I84" s="117"/>
      <c r="J84" s="117"/>
      <c r="K84" s="117"/>
      <c r="L84" s="117"/>
      <c r="M84" s="117"/>
      <c r="N84" s="117"/>
      <c r="O84" s="117"/>
      <c r="P84" s="117"/>
      <c r="Q84" s="117"/>
      <c r="R84" s="117"/>
    </row>
    <row r="85" spans="1:18" x14ac:dyDescent="0.2">
      <c r="A85" s="117"/>
      <c r="B85" s="117"/>
      <c r="C85" s="117"/>
      <c r="D85" s="117"/>
      <c r="E85" s="117"/>
      <c r="F85" s="117"/>
      <c r="G85" s="117"/>
      <c r="H85" s="117"/>
      <c r="I85" s="117"/>
      <c r="J85" s="117"/>
      <c r="K85" s="117"/>
      <c r="L85" s="117"/>
      <c r="M85" s="117"/>
      <c r="N85" s="117"/>
      <c r="O85" s="117"/>
      <c r="P85" s="117"/>
      <c r="Q85" s="117"/>
      <c r="R85" s="117"/>
    </row>
    <row r="86" spans="1:18" x14ac:dyDescent="0.2">
      <c r="A86" s="117"/>
      <c r="B86" s="117"/>
      <c r="C86" s="117"/>
      <c r="D86" s="117"/>
      <c r="E86" s="117"/>
      <c r="F86" s="117"/>
      <c r="G86" s="117"/>
      <c r="H86" s="117"/>
      <c r="I86" s="117"/>
      <c r="J86" s="117"/>
      <c r="K86" s="117"/>
      <c r="L86" s="117"/>
      <c r="M86" s="117"/>
      <c r="N86" s="117"/>
      <c r="O86" s="117"/>
      <c r="P86" s="117"/>
      <c r="Q86" s="117"/>
      <c r="R86" s="117"/>
    </row>
    <row r="87" spans="1:18" x14ac:dyDescent="0.2">
      <c r="A87" s="117"/>
      <c r="B87" s="117"/>
      <c r="C87" s="117"/>
      <c r="D87" s="117"/>
      <c r="E87" s="117"/>
      <c r="F87" s="117"/>
      <c r="G87" s="117"/>
      <c r="H87" s="117"/>
      <c r="I87" s="117"/>
      <c r="J87" s="117"/>
      <c r="K87" s="117"/>
      <c r="L87" s="117"/>
      <c r="M87" s="117"/>
      <c r="N87" s="117"/>
      <c r="O87" s="117"/>
      <c r="P87" s="117"/>
      <c r="Q87" s="117"/>
      <c r="R87" s="117"/>
    </row>
    <row r="88" spans="1:18" x14ac:dyDescent="0.2">
      <c r="A88" s="117"/>
      <c r="B88" s="117"/>
      <c r="C88" s="117"/>
      <c r="D88" s="117"/>
      <c r="E88" s="117"/>
      <c r="F88" s="117"/>
      <c r="G88" s="117"/>
      <c r="H88" s="117"/>
      <c r="I88" s="117"/>
      <c r="J88" s="117"/>
      <c r="K88" s="117"/>
      <c r="L88" s="117"/>
      <c r="M88" s="117"/>
      <c r="N88" s="117"/>
      <c r="O88" s="117"/>
      <c r="P88" s="117"/>
      <c r="Q88" s="117"/>
      <c r="R88" s="117"/>
    </row>
    <row r="89" spans="1:18" x14ac:dyDescent="0.2">
      <c r="A89" s="117"/>
      <c r="B89" s="117"/>
      <c r="C89" s="117"/>
      <c r="D89" s="117"/>
      <c r="E89" s="117"/>
      <c r="F89" s="117"/>
      <c r="G89" s="117"/>
      <c r="H89" s="117"/>
      <c r="I89" s="117"/>
      <c r="J89" s="117"/>
      <c r="K89" s="117"/>
      <c r="L89" s="117"/>
      <c r="M89" s="117"/>
      <c r="N89" s="117"/>
      <c r="O89" s="117"/>
      <c r="P89" s="117"/>
      <c r="Q89" s="117"/>
      <c r="R89" s="117"/>
    </row>
    <row r="90" spans="1:18" x14ac:dyDescent="0.2">
      <c r="A90" s="117"/>
      <c r="B90" s="117"/>
      <c r="C90" s="117"/>
      <c r="D90" s="117"/>
      <c r="E90" s="117"/>
      <c r="F90" s="117"/>
      <c r="G90" s="117"/>
      <c r="H90" s="117"/>
      <c r="I90" s="117"/>
      <c r="J90" s="117"/>
      <c r="K90" s="117"/>
      <c r="L90" s="117"/>
      <c r="M90" s="117"/>
      <c r="N90" s="117"/>
      <c r="O90" s="117"/>
      <c r="P90" s="117"/>
      <c r="Q90" s="117"/>
      <c r="R90" s="117"/>
    </row>
    <row r="91" spans="1:18" x14ac:dyDescent="0.2">
      <c r="A91" s="117"/>
      <c r="B91" s="117"/>
      <c r="C91" s="117"/>
      <c r="D91" s="117"/>
      <c r="E91" s="117"/>
      <c r="F91" s="117"/>
      <c r="G91" s="117"/>
      <c r="H91" s="117"/>
      <c r="I91" s="117"/>
      <c r="J91" s="117"/>
      <c r="K91" s="117"/>
      <c r="L91" s="117"/>
      <c r="M91" s="117"/>
      <c r="N91" s="117"/>
      <c r="O91" s="117"/>
      <c r="P91" s="117"/>
      <c r="Q91" s="117"/>
      <c r="R91" s="117"/>
    </row>
    <row r="92" spans="1:18" x14ac:dyDescent="0.2">
      <c r="A92" s="117"/>
      <c r="B92" s="117"/>
      <c r="C92" s="117"/>
      <c r="D92" s="117"/>
      <c r="E92" s="117"/>
      <c r="F92" s="117"/>
      <c r="G92" s="117"/>
      <c r="H92" s="117"/>
      <c r="I92" s="117"/>
      <c r="J92" s="117"/>
      <c r="K92" s="117"/>
      <c r="L92" s="117"/>
      <c r="M92" s="117"/>
      <c r="N92" s="117"/>
      <c r="O92" s="117"/>
      <c r="P92" s="117"/>
      <c r="Q92" s="117"/>
      <c r="R92" s="117"/>
    </row>
    <row r="93" spans="1:18" x14ac:dyDescent="0.2">
      <c r="A93" s="117"/>
      <c r="B93" s="117"/>
      <c r="C93" s="117"/>
      <c r="D93" s="117"/>
      <c r="E93" s="117"/>
      <c r="F93" s="117"/>
      <c r="G93" s="117"/>
      <c r="H93" s="117"/>
      <c r="I93" s="117"/>
      <c r="J93" s="117"/>
      <c r="K93" s="117"/>
      <c r="L93" s="117"/>
      <c r="M93" s="117"/>
      <c r="N93" s="117"/>
      <c r="O93" s="117"/>
      <c r="P93" s="117"/>
      <c r="Q93" s="117"/>
      <c r="R93" s="117"/>
    </row>
    <row r="94" spans="1:18" x14ac:dyDescent="0.2">
      <c r="A94" s="117"/>
      <c r="B94" s="117"/>
      <c r="C94" s="117"/>
      <c r="D94" s="117"/>
      <c r="E94" s="117"/>
      <c r="F94" s="117"/>
      <c r="G94" s="117"/>
      <c r="H94" s="117"/>
      <c r="I94" s="117"/>
      <c r="J94" s="117"/>
      <c r="K94" s="117"/>
      <c r="L94" s="117"/>
      <c r="M94" s="117"/>
      <c r="N94" s="117"/>
      <c r="O94" s="117"/>
      <c r="P94" s="117"/>
      <c r="Q94" s="117"/>
      <c r="R94" s="117"/>
    </row>
    <row r="95" spans="1:18" x14ac:dyDescent="0.2">
      <c r="A95" s="117"/>
      <c r="B95" s="117"/>
      <c r="C95" s="117"/>
      <c r="D95" s="117"/>
      <c r="E95" s="117"/>
      <c r="F95" s="117"/>
      <c r="G95" s="117"/>
      <c r="H95" s="117"/>
      <c r="I95" s="117"/>
      <c r="J95" s="117"/>
      <c r="K95" s="117"/>
      <c r="L95" s="117"/>
      <c r="M95" s="117"/>
      <c r="N95" s="117"/>
      <c r="O95" s="117"/>
      <c r="P95" s="117"/>
      <c r="Q95" s="117"/>
      <c r="R95" s="117"/>
    </row>
    <row r="96" spans="1:18" x14ac:dyDescent="0.2">
      <c r="A96" s="117"/>
      <c r="B96" s="117"/>
      <c r="C96" s="117"/>
      <c r="D96" s="117"/>
      <c r="E96" s="117"/>
      <c r="F96" s="117"/>
      <c r="G96" s="117"/>
      <c r="H96" s="117"/>
      <c r="I96" s="117"/>
      <c r="J96" s="117"/>
      <c r="K96" s="117"/>
      <c r="L96" s="117"/>
      <c r="M96" s="117"/>
      <c r="N96" s="117"/>
      <c r="O96" s="117"/>
      <c r="P96" s="117"/>
      <c r="Q96" s="117"/>
      <c r="R96" s="117"/>
    </row>
    <row r="97" spans="1:18" x14ac:dyDescent="0.2">
      <c r="A97" s="117"/>
      <c r="B97" s="117"/>
      <c r="C97" s="117"/>
      <c r="D97" s="117"/>
      <c r="E97" s="117"/>
      <c r="F97" s="117"/>
      <c r="G97" s="117"/>
      <c r="H97" s="117"/>
      <c r="I97" s="117"/>
      <c r="J97" s="117"/>
      <c r="K97" s="117"/>
      <c r="L97" s="117"/>
      <c r="M97" s="117"/>
      <c r="N97" s="117"/>
      <c r="O97" s="117"/>
      <c r="P97" s="117"/>
      <c r="Q97" s="117"/>
      <c r="R97" s="117"/>
    </row>
  </sheetData>
  <mergeCells count="26">
    <mergeCell ref="A46:J47"/>
    <mergeCell ref="P3:Q3"/>
    <mergeCell ref="P2:Q2"/>
    <mergeCell ref="R4:R27"/>
    <mergeCell ref="L17:Q18"/>
    <mergeCell ref="L39:R47"/>
    <mergeCell ref="L21:Q27"/>
    <mergeCell ref="O2:O3"/>
    <mergeCell ref="L4:Q4"/>
    <mergeCell ref="A28:J29"/>
    <mergeCell ref="A37:J38"/>
    <mergeCell ref="G2:H2"/>
    <mergeCell ref="I2:J2"/>
    <mergeCell ref="L5:Q7"/>
    <mergeCell ref="A4:J4"/>
    <mergeCell ref="C2:D2"/>
    <mergeCell ref="E2:F2"/>
    <mergeCell ref="L15:Q16"/>
    <mergeCell ref="L8:Q10"/>
    <mergeCell ref="G1:J1"/>
    <mergeCell ref="A2:B3"/>
    <mergeCell ref="A17:J18"/>
    <mergeCell ref="A1:B1"/>
    <mergeCell ref="D1:F1"/>
    <mergeCell ref="L11:Q14"/>
    <mergeCell ref="P1:Q1"/>
  </mergeCells>
  <phoneticPr fontId="0" type="noConversion"/>
  <conditionalFormatting sqref="S2:S3">
    <cfRule type="cellIs" dxfId="1" priority="1" stopIfTrue="1" operator="equal">
      <formula>"ATTENTION"</formula>
    </cfRule>
  </conditionalFormatting>
  <pageMargins left="0.78740157499999996" right="0.78740157499999996" top="0.984251969" bottom="0.984251969" header="0.5" footer="0.5"/>
  <pageSetup paperSize="9"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G82"/>
  <sheetViews>
    <sheetView workbookViewId="0">
      <pane ySplit="3" topLeftCell="A39" activePane="bottomLeft" state="frozenSplit"/>
      <selection pane="bottomLeft" activeCell="A4" sqref="A4:H4"/>
    </sheetView>
  </sheetViews>
  <sheetFormatPr baseColWidth="10" defaultColWidth="9.140625" defaultRowHeight="12.75" x14ac:dyDescent="0.2"/>
  <cols>
    <col min="1" max="1" width="3" customWidth="1"/>
    <col min="2" max="2" width="24.7109375" style="1" customWidth="1"/>
    <col min="3" max="3" width="13.140625" style="50" customWidth="1"/>
    <col min="4" max="4" width="10.42578125" style="50" customWidth="1"/>
    <col min="5" max="5" width="13.28515625" style="31" customWidth="1"/>
    <col min="6" max="6" width="13.28515625" style="45" customWidth="1"/>
    <col min="7" max="7" width="10.85546875" style="36" customWidth="1"/>
    <col min="8" max="8" width="9.7109375" style="31" customWidth="1"/>
    <col min="9" max="9" width="9.5703125" customWidth="1"/>
    <col min="10" max="10" width="9.140625" customWidth="1"/>
    <col min="11" max="11" width="7.140625" customWidth="1"/>
    <col min="12" max="12" width="7.7109375" customWidth="1"/>
    <col min="13" max="13" width="7.28515625" customWidth="1"/>
    <col min="14" max="14" width="6.7109375" customWidth="1"/>
    <col min="15" max="15" width="7.140625" customWidth="1"/>
    <col min="16" max="33" width="9.140625" style="107" customWidth="1"/>
  </cols>
  <sheetData>
    <row r="1" spans="1:33" ht="27" customHeight="1" x14ac:dyDescent="0.2">
      <c r="A1" s="161" t="s">
        <v>55</v>
      </c>
      <c r="B1" s="162"/>
      <c r="C1" s="162"/>
      <c r="D1" s="162"/>
      <c r="E1" s="162"/>
      <c r="F1" s="162"/>
      <c r="G1" s="162"/>
      <c r="H1" s="163"/>
      <c r="I1" s="107"/>
      <c r="J1" s="107"/>
      <c r="K1" s="107"/>
      <c r="L1" s="107"/>
      <c r="M1" s="107"/>
      <c r="N1" s="107"/>
      <c r="O1" s="107"/>
    </row>
    <row r="2" spans="1:33" s="3" customFormat="1" ht="13.5" thickBot="1" x14ac:dyDescent="0.25">
      <c r="A2" s="154" t="s">
        <v>21</v>
      </c>
      <c r="B2" s="155"/>
      <c r="C2" s="164" t="s">
        <v>22</v>
      </c>
      <c r="D2" s="165"/>
      <c r="E2" s="79" t="s">
        <v>25</v>
      </c>
      <c r="F2" s="80" t="s">
        <v>27</v>
      </c>
      <c r="G2" s="166" t="s">
        <v>29</v>
      </c>
      <c r="H2" s="167"/>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s="2" customFormat="1" ht="37.5" customHeight="1" thickBot="1" x14ac:dyDescent="0.25">
      <c r="A3" s="156"/>
      <c r="B3" s="157"/>
      <c r="C3" s="77" t="s">
        <v>23</v>
      </c>
      <c r="D3" s="78" t="s">
        <v>24</v>
      </c>
      <c r="E3" s="76" t="s">
        <v>26</v>
      </c>
      <c r="F3" s="75" t="s">
        <v>28</v>
      </c>
      <c r="G3" s="74" t="s">
        <v>19</v>
      </c>
      <c r="H3" s="30" t="str">
        <f>"A/H en " &amp; FIXED(' Données SO33i'!C1,0,1)&amp;"V"</f>
        <v>A/H en 12V</v>
      </c>
      <c r="I3" s="109"/>
      <c r="J3" s="109"/>
      <c r="K3" s="184" t="s">
        <v>47</v>
      </c>
      <c r="L3" s="185"/>
      <c r="M3" s="185"/>
      <c r="N3" s="185"/>
      <c r="O3" s="186"/>
      <c r="P3" s="109"/>
      <c r="Q3" s="109"/>
      <c r="R3" s="109"/>
      <c r="S3" s="109"/>
      <c r="T3" s="109"/>
      <c r="U3" s="109"/>
      <c r="V3" s="109"/>
      <c r="W3" s="109"/>
      <c r="X3" s="109"/>
      <c r="Y3" s="109"/>
      <c r="Z3" s="109"/>
      <c r="AA3" s="109"/>
      <c r="AB3" s="109"/>
      <c r="AC3" s="109"/>
      <c r="AD3" s="109"/>
      <c r="AE3" s="109"/>
      <c r="AF3" s="109"/>
      <c r="AG3" s="109"/>
    </row>
    <row r="4" spans="1:33" ht="19.5" customHeight="1" x14ac:dyDescent="0.2">
      <c r="A4" s="168" t="s">
        <v>0</v>
      </c>
      <c r="B4" s="169"/>
      <c r="C4" s="169"/>
      <c r="D4" s="169"/>
      <c r="E4" s="169"/>
      <c r="F4" s="169"/>
      <c r="G4" s="169"/>
      <c r="H4" s="170"/>
      <c r="I4" s="107"/>
      <c r="J4" s="107"/>
      <c r="K4" s="187"/>
      <c r="L4" s="188"/>
      <c r="M4" s="188"/>
      <c r="N4" s="188"/>
      <c r="O4" s="189"/>
    </row>
    <row r="5" spans="1:33" x14ac:dyDescent="0.2">
      <c r="A5" s="13"/>
      <c r="B5" s="14" t="str">
        <f>' Données SO33i'!B5</f>
        <v>Centrale navigation</v>
      </c>
      <c r="C5" s="46">
        <f>IF($O5=0,0,IF($O5=1,' Données SO33i'!$C6,IF($O5=3,' Données SO33i'!$D6*' Données SO33i'!$C$1,IF($O5=5,' Données SO33i'!$E6/1000,IF($O5=11,' Données SO33i'!$F6/1000*' Données SO33i'!$C$1,"donnée ?")))))</f>
        <v>0</v>
      </c>
      <c r="D5" s="46">
        <f>IF($O5=0,0,IF($O5=1,' Données SO33i'!$C6/' Données SO33i'!$C$1,IF($O5=3,' Données SO33i'!$D6,IF($O5=5,' Données SO33i'!$E6/1000/' Données SO33i'!$C$1,IF($O5=11,' Données SO33i'!$F6/1000,"donnée ?")))))</f>
        <v>0</v>
      </c>
      <c r="E5" s="15">
        <f>IF(D5=0,0,IF(' Données SO33i'!G6="",IF(' Données SO33i'!H6="","donnée ?",' Données SO33i'!H6/60),' Données SO33i'!G6+(' Données SO33i'!H6/60)))</f>
        <v>0</v>
      </c>
      <c r="F5" s="43">
        <f t="shared" ref="F5:F10" si="0">IF(E5&lt;&gt;"",IF(E5&lt;&gt;"donnée ?",E5/24,0),0)</f>
        <v>0</v>
      </c>
      <c r="G5" s="32">
        <f t="shared" ref="G5:G10" si="1">IF($O5&lt;&gt;0,IF($E5&lt;&gt;"donnée ?",C5*E5/1000,0),0)</f>
        <v>0</v>
      </c>
      <c r="H5" s="19">
        <f t="shared" ref="H5:H10" si="2">IF($O5&lt;&gt;0,IF($E5&lt;&gt;"donnée ?",D5*E5,0),0)</f>
        <v>0</v>
      </c>
      <c r="I5" s="107"/>
      <c r="J5" s="107"/>
      <c r="K5" s="38">
        <f>IF(' Données SO33i'!C6&lt;&gt;"",1,0)</f>
        <v>0</v>
      </c>
      <c r="L5" s="37">
        <f>IF(' Données SO33i'!D6&lt;&gt;"",3,0)</f>
        <v>0</v>
      </c>
      <c r="M5" s="37">
        <f>IF(' Données SO33i'!E6&lt;&gt;"",5,0)</f>
        <v>0</v>
      </c>
      <c r="N5" s="37">
        <f>IF(' Données SO33i'!F6&lt;&gt;"",11,0)</f>
        <v>0</v>
      </c>
      <c r="O5" s="39">
        <f t="shared" ref="O5:O39" si="3">SUM(K5:N5)</f>
        <v>0</v>
      </c>
    </row>
    <row r="6" spans="1:33" x14ac:dyDescent="0.2">
      <c r="A6" s="13"/>
      <c r="B6" s="14" t="str">
        <f>' Données SO33i'!B6</f>
        <v>Afficheur n°1</v>
      </c>
      <c r="C6" s="46">
        <f>IF($O6=0,0,IF($O6=1,' Données SO33i'!$C7,IF($O6=3,' Données SO33i'!$D7*' Données SO33i'!$C$1,IF($O6=5,' Données SO33i'!$E7/1000,IF($O6=11,' Données SO33i'!$F7/1000*' Données SO33i'!$C$1,"donnée ?")))))</f>
        <v>0</v>
      </c>
      <c r="D6" s="46">
        <f>IF($O6=0,0,IF($O6=1,' Données SO33i'!$C7/' Données SO33i'!$C$1,IF($O6=3,' Données SO33i'!$D7,IF($O6=5,' Données SO33i'!$E7/1000/' Données SO33i'!$C$1,IF($O6=11,' Données SO33i'!$F7/1000,"donnée ?")))))</f>
        <v>0</v>
      </c>
      <c r="E6" s="15">
        <f>IF(D6=0,0,IF(' Données SO33i'!G7="",IF(' Données SO33i'!H7="","donnée ?",' Données SO33i'!H7/60),' Données SO33i'!G7+(' Données SO33i'!H7/60)))</f>
        <v>0</v>
      </c>
      <c r="F6" s="43">
        <f t="shared" si="0"/>
        <v>0</v>
      </c>
      <c r="G6" s="32">
        <f t="shared" si="1"/>
        <v>0</v>
      </c>
      <c r="H6" s="19">
        <f t="shared" si="2"/>
        <v>0</v>
      </c>
      <c r="I6" s="107"/>
      <c r="J6" s="107"/>
      <c r="K6" s="38">
        <f>IF(' Données SO33i'!C7&lt;&gt;"",1,0)</f>
        <v>0</v>
      </c>
      <c r="L6" s="37">
        <f>IF(' Données SO33i'!D7&lt;&gt;"",3,0)</f>
        <v>0</v>
      </c>
      <c r="M6" s="37">
        <f>IF(' Données SO33i'!E7&lt;&gt;"",5,0)</f>
        <v>0</v>
      </c>
      <c r="N6" s="37">
        <f>IF(' Données SO33i'!F7&lt;&gt;"",11,0)</f>
        <v>0</v>
      </c>
      <c r="O6" s="39">
        <f t="shared" si="3"/>
        <v>0</v>
      </c>
    </row>
    <row r="7" spans="1:33" x14ac:dyDescent="0.2">
      <c r="A7" s="13"/>
      <c r="B7" s="14" t="str">
        <f>' Données SO33i'!B7</f>
        <v>Afficheur n°2</v>
      </c>
      <c r="C7" s="46">
        <f>IF($O7=0,0,IF($O7=1,' Données SO33i'!$C8,IF($O7=3,' Données SO33i'!$D8*' Données SO33i'!$C$1,IF($O7=5,' Données SO33i'!$E8/1000,IF($O7=11,' Données SO33i'!$F8/1000*' Données SO33i'!$C$1,"donnée ?")))))</f>
        <v>10</v>
      </c>
      <c r="D7" s="46">
        <f>IF($O7=0,0,IF($O7=1,' Données SO33i'!$C8/' Données SO33i'!$C$1,IF($O7=3,' Données SO33i'!$D8,IF($O7=5,' Données SO33i'!$E8/1000/' Données SO33i'!$C$1,IF($O7=11,' Données SO33i'!$F8/1000,"donnée ?")))))</f>
        <v>0.83333333333333337</v>
      </c>
      <c r="E7" s="15">
        <f>IF(D7=0,0,IF(' Données SO33i'!G8="",IF(' Données SO33i'!H8="","donnée ?",' Données SO33i'!H8/60),' Données SO33i'!G8+(' Données SO33i'!H8/60)))</f>
        <v>0</v>
      </c>
      <c r="F7" s="43">
        <f t="shared" si="0"/>
        <v>0</v>
      </c>
      <c r="G7" s="32">
        <f t="shared" si="1"/>
        <v>0</v>
      </c>
      <c r="H7" s="19">
        <f t="shared" si="2"/>
        <v>0</v>
      </c>
      <c r="I7" s="107"/>
      <c r="J7" s="107"/>
      <c r="K7" s="38">
        <f>IF(' Données SO33i'!C8&lt;&gt;"",1,0)</f>
        <v>1</v>
      </c>
      <c r="L7" s="37">
        <f>IF(' Données SO33i'!D8&lt;&gt;"",3,0)</f>
        <v>0</v>
      </c>
      <c r="M7" s="37">
        <f>IF(' Données SO33i'!E8&lt;&gt;"",5,0)</f>
        <v>0</v>
      </c>
      <c r="N7" s="37">
        <f>IF(' Données SO33i'!F8&lt;&gt;"",11,0)</f>
        <v>0</v>
      </c>
      <c r="O7" s="39">
        <f t="shared" si="3"/>
        <v>1</v>
      </c>
    </row>
    <row r="8" spans="1:33" x14ac:dyDescent="0.2">
      <c r="A8" s="13"/>
      <c r="B8" s="14" t="str">
        <f>' Données SO33i'!B8</f>
        <v>Traceur carto</v>
      </c>
      <c r="C8" s="46">
        <f>IF($O8=0,0,IF($O8=1,' Données SO33i'!$C9,IF($O8=3,' Données SO33i'!$D9*' Données SO33i'!$C$1,IF($O8=5,' Données SO33i'!$E9/1000,IF($O8=11,' Données SO33i'!$F9/1000*' Données SO33i'!$C$1,"donnée ?")))))</f>
        <v>60</v>
      </c>
      <c r="D8" s="46">
        <f>IF($O8=0,0,IF($O8=1,' Données SO33i'!$C9/' Données SO33i'!$C$1,IF($O8=3,' Données SO33i'!$D9,IF($O8=5,' Données SO33i'!$E9/1000/' Données SO33i'!$C$1,IF($O8=11,' Données SO33i'!$F9/1000,"donnée ?")))))</f>
        <v>5</v>
      </c>
      <c r="E8" s="15">
        <f>IF(D8=0,0,IF(' Données SO33i'!G9="",IF(' Données SO33i'!H9="","donnée ?",' Données SO33i'!H9/60),' Données SO33i'!G9+(' Données SO33i'!H9/60)))</f>
        <v>0</v>
      </c>
      <c r="F8" s="43">
        <f t="shared" si="0"/>
        <v>0</v>
      </c>
      <c r="G8" s="32">
        <f t="shared" si="1"/>
        <v>0</v>
      </c>
      <c r="H8" s="19">
        <f t="shared" si="2"/>
        <v>0</v>
      </c>
      <c r="I8" s="107"/>
      <c r="J8" s="107"/>
      <c r="K8" s="38">
        <f>IF(' Données SO33i'!C9&lt;&gt;"",1,0)</f>
        <v>0</v>
      </c>
      <c r="L8" s="37">
        <f>IF(' Données SO33i'!D9&lt;&gt;"",3,0)</f>
        <v>3</v>
      </c>
      <c r="M8" s="37">
        <f>IF(' Données SO33i'!E9&lt;&gt;"",5,0)</f>
        <v>0</v>
      </c>
      <c r="N8" s="37">
        <f>IF(' Données SO33i'!F9&lt;&gt;"",11,0)</f>
        <v>0</v>
      </c>
      <c r="O8" s="39">
        <f t="shared" si="3"/>
        <v>3</v>
      </c>
    </row>
    <row r="9" spans="1:33" x14ac:dyDescent="0.2">
      <c r="A9" s="13"/>
      <c r="B9" s="14" t="str">
        <f>' Données SO33i'!B9</f>
        <v>VHF emission</v>
      </c>
      <c r="C9" s="46">
        <f>IF($O9=0,0,IF($O9=1,' Données SO33i'!$C10,IF($O9=3,' Données SO33i'!$D10*' Données SO33i'!$C$1,IF($O9=5,' Données SO33i'!$E10/1000,IF($O9=11,' Données SO33i'!$F10/1000*' Données SO33i'!$C$1,"donnée ?")))))</f>
        <v>1.2000000000000002</v>
      </c>
      <c r="D9" s="46">
        <f>IF($O9=0,0,IF($O9=1,' Données SO33i'!$C10/' Données SO33i'!$C$1,IF($O9=3,' Données SO33i'!$D10,IF($O9=5,' Données SO33i'!$E10/1000/' Données SO33i'!$C$1,IF($O9=11,' Données SO33i'!$F10/1000,"donnée ?")))))</f>
        <v>0.1</v>
      </c>
      <c r="E9" s="15">
        <f>IF(D9=0,0,IF(' Données SO33i'!G10="",IF(' Données SO33i'!H10="","donnée ?",' Données SO33i'!H10/60),' Données SO33i'!G10+(' Données SO33i'!H10/60)))</f>
        <v>3.3333333333333333E-2</v>
      </c>
      <c r="F9" s="43">
        <f t="shared" si="0"/>
        <v>1.3888888888888889E-3</v>
      </c>
      <c r="G9" s="32">
        <f t="shared" si="1"/>
        <v>4.000000000000001E-5</v>
      </c>
      <c r="H9" s="19">
        <f t="shared" si="2"/>
        <v>3.3333333333333335E-3</v>
      </c>
      <c r="I9" s="107"/>
      <c r="J9" s="107"/>
      <c r="K9" s="38">
        <f>IF(' Données SO33i'!C10&lt;&gt;"",1,0)</f>
        <v>0</v>
      </c>
      <c r="L9" s="37">
        <f>IF(' Données SO33i'!D10&lt;&gt;"",3,0)</f>
        <v>3</v>
      </c>
      <c r="M9" s="37">
        <f>IF(' Données SO33i'!E10&lt;&gt;"",5,0)</f>
        <v>0</v>
      </c>
      <c r="N9" s="37">
        <f>IF(' Données SO33i'!F10&lt;&gt;"",11,0)</f>
        <v>0</v>
      </c>
      <c r="O9" s="39">
        <f t="shared" si="3"/>
        <v>3</v>
      </c>
    </row>
    <row r="10" spans="1:33" x14ac:dyDescent="0.2">
      <c r="A10" s="13"/>
      <c r="B10" s="14" t="str">
        <f>' Données SO33i'!B10</f>
        <v>VHF réception</v>
      </c>
      <c r="C10" s="46">
        <f>IF($O10=0,0,IF($O10=1,' Données SO33i'!$C11,IF($O10=3,' Données SO33i'!$D11*' Données SO33i'!$C$1,IF($O10=5,' Données SO33i'!$E11/1000,IF($O10=11,' Données SO33i'!$F11/1000*' Données SO33i'!$C$1,"donnée ?")))))</f>
        <v>0</v>
      </c>
      <c r="D10" s="46">
        <f>IF($O10=0,0,IF($O10=1,' Données SO33i'!$C11/' Données SO33i'!$C$1,IF($O10=3,' Données SO33i'!$D11,IF($O10=5,' Données SO33i'!$E11/1000/' Données SO33i'!$C$1,IF($O10=11,' Données SO33i'!$F11/1000,"donnée ?")))))</f>
        <v>0</v>
      </c>
      <c r="E10" s="15">
        <f>IF(D10=0,0,IF(' Données SO33i'!G11="",IF(' Données SO33i'!H11="","donnée ?",' Données SO33i'!H11/60),' Données SO33i'!G11+(' Données SO33i'!H11/60)))</f>
        <v>0</v>
      </c>
      <c r="F10" s="43">
        <f t="shared" si="0"/>
        <v>0</v>
      </c>
      <c r="G10" s="32">
        <f t="shared" si="1"/>
        <v>0</v>
      </c>
      <c r="H10" s="19">
        <f t="shared" si="2"/>
        <v>0</v>
      </c>
      <c r="I10" s="107"/>
      <c r="J10" s="107"/>
      <c r="K10" s="38">
        <f>IF(' Données SO33i'!C11&lt;&gt;"",1,0)</f>
        <v>0</v>
      </c>
      <c r="L10" s="37">
        <f>IF(' Données SO33i'!D11&lt;&gt;"",3,0)</f>
        <v>0</v>
      </c>
      <c r="M10" s="37">
        <f>IF(' Données SO33i'!E11&lt;&gt;"",5,0)</f>
        <v>0</v>
      </c>
      <c r="N10" s="37">
        <f>IF(' Données SO33i'!F11&lt;&gt;"",11,0)</f>
        <v>0</v>
      </c>
      <c r="O10" s="39">
        <f t="shared" si="3"/>
        <v>0</v>
      </c>
    </row>
    <row r="11" spans="1:33" x14ac:dyDescent="0.2">
      <c r="A11" s="13"/>
      <c r="B11" s="14" t="str">
        <f>' Données SO33i'!B11</f>
        <v>Ordinateur</v>
      </c>
      <c r="C11" s="46">
        <f>IF(B11="","",IF($O11=0,0,IF($O11=1,' Données SO33i'!$C12,IF($O11=3,' Données SO33i'!$D12*' Données SO33i'!$C$1,IF($O11=5,' Données SO33i'!$E12/1000,IF($O11=11,' Données SO33i'!$F12/1000*' Données SO33i'!$C$1,"donnée ?"))))))</f>
        <v>60</v>
      </c>
      <c r="D11" s="46">
        <f>IF(B11="","",IF($O11=0,0,IF($O11=1,' Données SO33i'!$C12/' Données SO33i'!$C$1,IF($O11=3,' Données SO33i'!$D12,IF($O11=5,' Données SO33i'!$E12/1000/' Données SO33i'!$C$1,IF($O11=11,' Données SO33i'!$F12/1000,"donnée ?"))))))</f>
        <v>5</v>
      </c>
      <c r="E11" s="15">
        <f>IF(B11="","",IF(D11=0,0,IF(' Données SO33i'!G12="",IF(' Données SO33i'!H12="","donnée ?",' Données SO33i'!H12/60),' Données SO33i'!G12+(' Données SO33i'!H12/60))))</f>
        <v>0</v>
      </c>
      <c r="F11" s="43">
        <f>IF(B11="","",IF(E11&lt;&gt;"",IF(E11&lt;&gt;"donnée ?",E11/24,0),0))</f>
        <v>0</v>
      </c>
      <c r="G11" s="32">
        <f>IF(B11="","",IF($O11&lt;&gt;0,IF($E11&lt;&gt;"donnée ?",C11*E11/1000,0),0))</f>
        <v>0</v>
      </c>
      <c r="H11" s="19">
        <f>IF(B11="","",IF($O11&lt;&gt;0,IF($E11&lt;&gt;"donnée ?",D11*E11,0),0))</f>
        <v>0</v>
      </c>
      <c r="I11" s="107"/>
      <c r="J11" s="107"/>
      <c r="K11" s="38">
        <f>IF(' Données SO33i'!C12&lt;&gt;"",1,0)</f>
        <v>0</v>
      </c>
      <c r="L11" s="37">
        <f>IF(' Données SO33i'!D12&lt;&gt;"",3,0)</f>
        <v>3</v>
      </c>
      <c r="M11" s="37">
        <f>IF(' Données SO33i'!E12&lt;&gt;"",5,0)</f>
        <v>0</v>
      </c>
      <c r="N11" s="37">
        <f>IF(' Données SO33i'!F12&lt;&gt;"",11,0)</f>
        <v>0</v>
      </c>
      <c r="O11" s="39">
        <f t="shared" si="3"/>
        <v>3</v>
      </c>
    </row>
    <row r="12" spans="1:33" x14ac:dyDescent="0.2">
      <c r="A12" s="13"/>
      <c r="B12" s="14" t="str">
        <f>' Données SO33i'!B12</f>
        <v>Pilote auto</v>
      </c>
      <c r="C12" s="46">
        <f>IF(B12="","",IF($O12=0,0,IF($O12=1,' Données SO33i'!$C13,IF($O12=3,' Données SO33i'!$D13*' Données SO33i'!$C$1,IF($O12=5,' Données SO33i'!$E13/1000,IF($O12=11,' Données SO33i'!$F13/1000*' Données SO33i'!$C$1,"donnée ?"))))))</f>
        <v>0</v>
      </c>
      <c r="D12" s="46">
        <f>IF(B12="","",IF($O12=0,0,IF($O12=1,' Données SO33i'!$C13/' Données SO33i'!$C$1,IF($O12=3,' Données SO33i'!$D13,IF($O12=5,' Données SO33i'!$E13/1000/' Données SO33i'!$C$1,IF($O12=11,' Données SO33i'!$F13/1000,"donnée ?"))))))</f>
        <v>0</v>
      </c>
      <c r="E12" s="15">
        <f>IF(B12="","",IF(D12=0,0,IF(' Données SO33i'!G13="",IF(' Données SO33i'!H13="","donnée ?",' Données SO33i'!H13/60),' Données SO33i'!G13+(' Données SO33i'!H13/60))))</f>
        <v>0</v>
      </c>
      <c r="F12" s="43">
        <f>IF(B12="","",IF(E12&lt;&gt;"",IF(E12&lt;&gt;"donnée ?",E12/24,0),0))</f>
        <v>0</v>
      </c>
      <c r="G12" s="32">
        <f>IF(B12="","",IF($O12&lt;&gt;0,IF($E12&lt;&gt;"donnée ?",C12*E12/1000,0),0))</f>
        <v>0</v>
      </c>
      <c r="H12" s="19">
        <f>IF(B12="","",IF($O12&lt;&gt;0,IF($E12&lt;&gt;"donnée ?",D12*E12,0),0))</f>
        <v>0</v>
      </c>
      <c r="I12" s="107"/>
      <c r="J12" s="107"/>
      <c r="K12" s="38">
        <f>IF(' Données SO33i'!C13&lt;&gt;"",1,0)</f>
        <v>0</v>
      </c>
      <c r="L12" s="37">
        <f>IF(' Données SO33i'!D13&lt;&gt;"",3,0)</f>
        <v>0</v>
      </c>
      <c r="M12" s="37">
        <f>IF(' Données SO33i'!E13&lt;&gt;"",5,0)</f>
        <v>0</v>
      </c>
      <c r="N12" s="37">
        <f>IF(' Données SO33i'!F13&lt;&gt;"",11,0)</f>
        <v>0</v>
      </c>
      <c r="O12" s="39">
        <f t="shared" ref="O12" si="4">SUM(K12:N12)</f>
        <v>0</v>
      </c>
    </row>
    <row r="13" spans="1:33" x14ac:dyDescent="0.2">
      <c r="A13" s="13"/>
      <c r="B13" s="14" t="str">
        <f>' Données SO33i'!B13</f>
        <v>Radar</v>
      </c>
      <c r="C13" s="46">
        <f>IF(B13="","",IF($O13=0,0,IF($O13=1,' Données SO33i'!$C14,IF($O13=3,' Données SO33i'!$D14*' Données SO33i'!$C$1,IF($O13=5,' Données SO33i'!$E14/1000,IF($O13=11,' Données SO33i'!$F14/1000*' Données SO33i'!$C$1,"donnée ?"))))))</f>
        <v>0</v>
      </c>
      <c r="D13" s="46">
        <f>IF(B13="","",IF($O13=0,0,IF($O13=1,' Données SO33i'!$C14/' Données SO33i'!$C$1,IF($O13=3,' Données SO33i'!$D14,IF($O13=5,' Données SO33i'!$E14/1000/' Données SO33i'!$C$1,IF($O13=11,' Données SO33i'!$F14/1000,"donnée ?"))))))</f>
        <v>0</v>
      </c>
      <c r="E13" s="15">
        <f>IF(B13="","",IF(D13=0,0,IF(' Données SO33i'!G14="",IF(' Données SO33i'!H14="","donnée ?",' Données SO33i'!H14/60),' Données SO33i'!G14+(' Données SO33i'!H14/60))))</f>
        <v>0</v>
      </c>
      <c r="F13" s="43">
        <f>IF(B13="","",IF(E13&lt;&gt;"",IF(E13&lt;&gt;"donnée ?",E13/24,0),0))</f>
        <v>0</v>
      </c>
      <c r="G13" s="32">
        <f>IF(B13="","",IF($O13&lt;&gt;0,IF($E13&lt;&gt;"donnée ?",C13*E13/1000,0),0))</f>
        <v>0</v>
      </c>
      <c r="H13" s="19">
        <f>IF(B13="","",IF($O13&lt;&gt;0,IF($E13&lt;&gt;"donnée ?",D13*E13,0),0))</f>
        <v>0</v>
      </c>
      <c r="I13" s="107"/>
      <c r="J13" s="107"/>
      <c r="K13" s="38">
        <f>IF(' Données SO33i'!C14&lt;&gt;"",1,0)</f>
        <v>0</v>
      </c>
      <c r="L13" s="37">
        <f>IF(' Données SO33i'!D14&lt;&gt;"",3,0)</f>
        <v>0</v>
      </c>
      <c r="M13" s="37">
        <f>IF(' Données SO33i'!E14&lt;&gt;"",5,0)</f>
        <v>0</v>
      </c>
      <c r="N13" s="37">
        <f>IF(' Données SO33i'!F14&lt;&gt;"",11,0)</f>
        <v>0</v>
      </c>
      <c r="O13" s="39">
        <f t="shared" ref="O13" si="5">SUM(K13:N13)</f>
        <v>0</v>
      </c>
    </row>
    <row r="14" spans="1:33" x14ac:dyDescent="0.2">
      <c r="A14" s="13"/>
      <c r="B14" s="14" t="str">
        <f>' Données SO33i'!B14</f>
        <v>Transpondeur AIS</v>
      </c>
      <c r="C14" s="46">
        <f>IF(B14="","",IF($O14=0,0,IF($O14=1,' Données SO33i'!$C15,IF($O14=3,' Données SO33i'!$D15*' Données SO33i'!$C$1,IF($O14=5,' Données SO33i'!$E15/1000,IF($O14=11,' Données SO33i'!$F15/1000*' Données SO33i'!$C$1,"donnée ?"))))))</f>
        <v>0</v>
      </c>
      <c r="D14" s="46">
        <f>IF(B14="","",IF($O14=0,0,IF($O14=1,' Données SO33i'!$C15/' Données SO33i'!$C$1,IF($O14=3,' Données SO33i'!$D15,IF($O14=5,' Données SO33i'!$E15/1000/' Données SO33i'!$C$1,IF($O14=11,' Données SO33i'!$F15/1000,"donnée ?"))))))</f>
        <v>0</v>
      </c>
      <c r="E14" s="15">
        <f>IF(B14="","",IF(D14=0,0,IF(' Données SO33i'!G15="",IF(' Données SO33i'!H15="","donnée ?",' Données SO33i'!H15/60),' Données SO33i'!G15+(' Données SO33i'!H15/60))))</f>
        <v>0</v>
      </c>
      <c r="F14" s="43">
        <f>IF(B14="","",IF(E14&lt;&gt;"",IF(E14&lt;&gt;"donnée ?",E14/24,0),0))</f>
        <v>0</v>
      </c>
      <c r="G14" s="32">
        <f>IF(B14="","",IF($O14&lt;&gt;0,IF($E14&lt;&gt;"donnée ?",C14*E14/1000,0),0))</f>
        <v>0</v>
      </c>
      <c r="H14" s="19">
        <f>IF(B14="","",IF($O14&lt;&gt;0,IF($E14&lt;&gt;"donnée ?",D14*E14,0),0))</f>
        <v>0</v>
      </c>
      <c r="I14" s="107"/>
      <c r="J14" s="107"/>
      <c r="K14" s="38">
        <f>IF(' Données SO33i'!C15&lt;&gt;"",1,0)</f>
        <v>0</v>
      </c>
      <c r="L14" s="37">
        <f>IF(' Données SO33i'!D15&lt;&gt;"",3,0)</f>
        <v>0</v>
      </c>
      <c r="M14" s="37">
        <f>IF(' Données SO33i'!E15&lt;&gt;"",5,0)</f>
        <v>0</v>
      </c>
      <c r="N14" s="37">
        <f>IF(' Données SO33i'!F15&lt;&gt;"",11,0)</f>
        <v>0</v>
      </c>
      <c r="O14" s="39">
        <f t="shared" si="3"/>
        <v>0</v>
      </c>
    </row>
    <row r="15" spans="1:33" x14ac:dyDescent="0.2">
      <c r="A15" s="13"/>
      <c r="B15" s="14" t="str">
        <f>IF(' Données SO33i'!B15="Autres","",' Données SO33i'!B15)</f>
        <v/>
      </c>
      <c r="C15" s="46" t="str">
        <f>IF(B15="","",IF($O15=0,0,IF($O15=1,' Données SO33i'!$C16,IF($O15=3,' Données SO33i'!$D16*' Données SO33i'!$C$1,IF($O15=5,' Données SO33i'!$E16/1000,IF($O15=11,' Données SO33i'!$F16/1000*' Données SO33i'!$C$1,"donnée ?"))))))</f>
        <v/>
      </c>
      <c r="D15" s="46" t="str">
        <f>IF(B15="","",IF($O15=0,0,IF($O15=1,' Données SO33i'!$C16/' Données SO33i'!$C$1,IF($O15=3,' Données SO33i'!$D16,IF($O15=5,' Données SO33i'!$E16/1000/' Données SO33i'!$C$1,IF($O15=11,' Données SO33i'!$F16/1000,"donnée ?"))))))</f>
        <v/>
      </c>
      <c r="E15" s="15" t="str">
        <f>IF(B15="","",IF(D15=0,0,IF(' Données SO33i'!G16="",IF(' Données SO33i'!H16="","donnée ?",' Données SO33i'!H16/60),' Données SO33i'!G16+(' Données SO33i'!H16/60))))</f>
        <v/>
      </c>
      <c r="F15" s="43" t="str">
        <f>IF(B15="","",IF(E15&lt;&gt;"",IF(E15&lt;&gt;"donnée ?",E15/24,0),0))</f>
        <v/>
      </c>
      <c r="G15" s="32" t="str">
        <f>IF(B15="","",IF($O15&lt;&gt;0,IF($E15&lt;&gt;"donnée ?",C15*E15/1000,0),0))</f>
        <v/>
      </c>
      <c r="H15" s="19" t="str">
        <f>IF(B15="","",IF($O15&lt;&gt;0,IF($E15&lt;&gt;"donnée ?",D15*E15,0),0))</f>
        <v/>
      </c>
      <c r="I15" s="107"/>
      <c r="J15" s="107"/>
      <c r="K15" s="38">
        <f>IF(' Données SO33i'!C16&lt;&gt;"",1,0)</f>
        <v>0</v>
      </c>
      <c r="L15" s="37">
        <f>IF(' Données SO33i'!D16&lt;&gt;"",3,0)</f>
        <v>0</v>
      </c>
      <c r="M15" s="37">
        <f>IF(' Données SO33i'!E16&lt;&gt;"",5,0)</f>
        <v>0</v>
      </c>
      <c r="N15" s="37">
        <f>IF(' Données SO33i'!F16&lt;&gt;"",11,0)</f>
        <v>0</v>
      </c>
      <c r="O15" s="39">
        <f t="shared" ref="O15" si="6">SUM(K15:N15)</f>
        <v>0</v>
      </c>
    </row>
    <row r="16" spans="1:33" ht="13.5" thickBot="1" x14ac:dyDescent="0.25">
      <c r="A16" s="13"/>
      <c r="B16" s="14" t="str">
        <f>IF(' Données SO33i'!B16="Autres","",' Données SO33i'!B16)</f>
        <v/>
      </c>
      <c r="C16" s="46" t="str">
        <f>IF(B16="","",IF($O16=0,0,IF($O16=1,' Données SO33i'!$C16,IF($O16=3,' Données SO33i'!$D16*' Données SO33i'!$C$1,IF($O16=5,' Données SO33i'!$E16/1000,IF($O16=11,' Données SO33i'!$F16/1000*' Données SO33i'!$C$1,"donnée ?"))))))</f>
        <v/>
      </c>
      <c r="D16" s="46" t="str">
        <f>IF(B16="","",IF($O16=0,0,IF($O16=1,' Données SO33i'!$C16/' Données SO33i'!$C$1,IF($O16=3,' Données SO33i'!$D16,IF($O16=5,' Données SO33i'!$E16/1000/' Données SO33i'!$C$1,IF($O16=11,' Données SO33i'!$F16/1000,"donnée ?"))))))</f>
        <v/>
      </c>
      <c r="E16" s="15" t="str">
        <f>IF(B16="","",IF(D16=0,0,IF(' Données SO33i'!G16="",IF(' Données SO33i'!H16="","donnée ?",' Données SO33i'!H16/60),' Données SO33i'!G16+(' Données SO33i'!H16/60))))</f>
        <v/>
      </c>
      <c r="F16" s="43" t="str">
        <f>IF(B16="","",IF(E16&lt;&gt;"",IF(E16&lt;&gt;"donnée ?",E16/24,0),0))</f>
        <v/>
      </c>
      <c r="G16" s="32" t="str">
        <f>IF(B16="","",IF($O16&lt;&gt;0,IF($E16&lt;&gt;"donnée ?",C16*E16/1000,0),0))</f>
        <v/>
      </c>
      <c r="H16" s="19" t="str">
        <f>IF(B16="","",IF($O16&lt;&gt;0,IF($E16&lt;&gt;"donnée ?",D16*E16,0),0))</f>
        <v/>
      </c>
      <c r="I16" s="107"/>
      <c r="J16" s="107"/>
      <c r="K16" s="38">
        <f>IF(' Données SO33i'!C16&lt;&gt;"",1,0)</f>
        <v>0</v>
      </c>
      <c r="L16" s="37">
        <f>IF(' Données SO33i'!D16&lt;&gt;"",3,0)</f>
        <v>0</v>
      </c>
      <c r="M16" s="37">
        <f>IF(' Données SO33i'!E16&lt;&gt;"",5,0)</f>
        <v>0</v>
      </c>
      <c r="N16" s="37">
        <f>IF(' Données SO33i'!F16&lt;&gt;"",11,0)</f>
        <v>0</v>
      </c>
      <c r="O16" s="39">
        <f t="shared" si="3"/>
        <v>0</v>
      </c>
    </row>
    <row r="17" spans="1:15" ht="18" customHeight="1" thickBot="1" x14ac:dyDescent="0.25">
      <c r="A17" s="20"/>
      <c r="B17" s="21"/>
      <c r="C17" s="47"/>
      <c r="D17" s="158" t="s">
        <v>39</v>
      </c>
      <c r="E17" s="159"/>
      <c r="F17" s="160"/>
      <c r="G17" s="33">
        <f>SUM(G5:G16)</f>
        <v>4.000000000000001E-5</v>
      </c>
      <c r="H17" s="22">
        <f>SUM(H5:H16)</f>
        <v>3.3333333333333335E-3</v>
      </c>
      <c r="I17" s="107"/>
      <c r="J17" s="107"/>
      <c r="K17" s="190"/>
      <c r="L17" s="191"/>
      <c r="M17" s="191"/>
      <c r="N17" s="191"/>
      <c r="O17" s="192"/>
    </row>
    <row r="18" spans="1:15" ht="18.75" customHeight="1" x14ac:dyDescent="0.2">
      <c r="A18" s="171" t="s">
        <v>1</v>
      </c>
      <c r="B18" s="172"/>
      <c r="C18" s="172"/>
      <c r="D18" s="172"/>
      <c r="E18" s="172"/>
      <c r="F18" s="172"/>
      <c r="G18" s="172"/>
      <c r="H18" s="173"/>
      <c r="I18" s="107"/>
      <c r="J18" s="107"/>
      <c r="K18" s="193"/>
      <c r="L18" s="194"/>
      <c r="M18" s="194"/>
      <c r="N18" s="194"/>
      <c r="O18" s="195"/>
    </row>
    <row r="19" spans="1:15" x14ac:dyDescent="0.2">
      <c r="A19" s="221"/>
      <c r="B19" s="220" t="str">
        <f>' Données SO33i'!B19</f>
        <v>spots carré</v>
      </c>
      <c r="C19" s="222">
        <f>IF($O19=0,0,IF($O19=1,' Données SO33i'!$C19,IF($O19=3,' Données SO33i'!$D19*' Données SO33i'!$C$1,IF($O19=5,' Données SO33i'!$E19/1000,IF($O19=11,' Données SO33i'!$F19/1000*' Données SO33i'!$C$1,"donnée ?")))))</f>
        <v>4</v>
      </c>
      <c r="D19" s="222">
        <f>IF($O19=0,0,IF($O19=1,' Données SO33i'!$C19/' Données SO33i'!$C$1,IF($O19=3,' Données SO33i'!$D19,IF($O19=5,' Données SO33i'!$E19/1000/' Données SO33i'!$C$1,IF($O19=11,' Données SO33i'!$F19/1000,"donnée ?")))))</f>
        <v>0.33333333333333331</v>
      </c>
      <c r="E19" s="223">
        <f>IF(D19=0,0,IF(' Données SO33i'!G19="",IF(' Données SO33i'!H19="","donnée ?",' Données SO33i'!H19/60),' Données SO33i'!G19+(' Données SO33i'!H19/60)))</f>
        <v>2</v>
      </c>
      <c r="F19" s="224">
        <f t="shared" ref="F19:F24" si="7">IF(E19&lt;&gt;"",IF(E19&lt;&gt;"donnée ?",E19/24,0),0)</f>
        <v>8.3333333333333329E-2</v>
      </c>
      <c r="G19" s="225">
        <f t="shared" ref="G19:G24" si="8">IF($O19&lt;&gt;0,IF($E19&lt;&gt;"donnée ?",C19*E19/1000,0),0)</f>
        <v>8.0000000000000002E-3</v>
      </c>
      <c r="H19" s="226">
        <f t="shared" ref="H19:H24" si="9">IF($O19&lt;&gt;0,IF($E19&lt;&gt;"donnée ?",D19*E19,0),0)</f>
        <v>0.66666666666666663</v>
      </c>
      <c r="I19" s="107"/>
      <c r="J19" s="107"/>
      <c r="K19" s="38">
        <f>IF(' Données SO33i'!C19&lt;&gt;"",1,0)</f>
        <v>1</v>
      </c>
      <c r="L19" s="37">
        <f>IF(' Données SO33i'!D19&lt;&gt;"",3,0)</f>
        <v>0</v>
      </c>
      <c r="M19" s="37">
        <f>IF(' Données SO33i'!E19&lt;&gt;"",5,0)</f>
        <v>0</v>
      </c>
      <c r="N19" s="37">
        <f>IF(' Données SO33i'!F19&lt;&gt;"",11,0)</f>
        <v>0</v>
      </c>
      <c r="O19" s="39">
        <f t="shared" si="3"/>
        <v>1</v>
      </c>
    </row>
    <row r="20" spans="1:15" x14ac:dyDescent="0.2">
      <c r="A20" s="221"/>
      <c r="B20" s="220" t="str">
        <f>' Données SO33i'!B20</f>
        <v>Cuisine</v>
      </c>
      <c r="C20" s="222">
        <f>IF($O20=0,0,IF($O20=1,' Données SO33i'!$C20,IF($O20=3,' Données SO33i'!$D20*' Données SO33i'!$C$1,IF($O20=5,' Données SO33i'!$E20/1000,IF($O20=11,' Données SO33i'!$F20/1000*' Données SO33i'!$C$1,"donnée ?")))))</f>
        <v>1</v>
      </c>
      <c r="D20" s="222">
        <f>IF($O20=0,0,IF($O20=1,' Données SO33i'!$C20/' Données SO33i'!$C$1,IF($O20=3,' Données SO33i'!$D20,IF($O20=5,' Données SO33i'!$E20/1000/' Données SO33i'!$C$1,IF($O20=11,' Données SO33i'!$F20/1000,"donnée ?")))))</f>
        <v>8.3333333333333329E-2</v>
      </c>
      <c r="E20" s="223">
        <f>IF(D20=0,0,IF(' Données SO33i'!G20="",IF(' Données SO33i'!H20="","donnée ?",' Données SO33i'!H20/60),' Données SO33i'!G20+(' Données SO33i'!H20/60)))</f>
        <v>2</v>
      </c>
      <c r="F20" s="224">
        <f t="shared" si="7"/>
        <v>8.3333333333333329E-2</v>
      </c>
      <c r="G20" s="225">
        <f t="shared" si="8"/>
        <v>2E-3</v>
      </c>
      <c r="H20" s="226">
        <f t="shared" si="9"/>
        <v>0.16666666666666666</v>
      </c>
      <c r="I20" s="107"/>
      <c r="J20" s="107"/>
      <c r="K20" s="38">
        <f>IF(' Données SO33i'!C20&lt;&gt;"",1,0)</f>
        <v>1</v>
      </c>
      <c r="L20" s="37">
        <f>IF(' Données SO33i'!D20&lt;&gt;"",3,0)</f>
        <v>0</v>
      </c>
      <c r="M20" s="37">
        <f>IF(' Données SO33i'!E20&lt;&gt;"",5,0)</f>
        <v>0</v>
      </c>
      <c r="N20" s="37">
        <f>IF(' Données SO33i'!F20&lt;&gt;"",11,0)</f>
        <v>0</v>
      </c>
      <c r="O20" s="39">
        <f t="shared" si="3"/>
        <v>1</v>
      </c>
    </row>
    <row r="21" spans="1:15" x14ac:dyDescent="0.2">
      <c r="A21" s="221"/>
      <c r="B21" s="220" t="str">
        <f>' Données SO33i'!B21</f>
        <v>Eclairage table à cartes</v>
      </c>
      <c r="C21" s="227">
        <f>IF($O21=0,0,IF($O21=1,' Données SO33i'!$C21,IF($O21=3,' Données SO33i'!$D21*' Données SO33i'!$C$1,IF($O21=5,' Données SO33i'!$E21/1000,IF($O21=11,' Données SO33i'!$F21/1000*' Données SO33i'!$C$1,"donnée ?")))))</f>
        <v>5</v>
      </c>
      <c r="D21" s="227">
        <f>IF($O21=0,0,IF($O21=1,' Données SO33i'!$C21/' Données SO33i'!$C$1,IF($O21=3,' Données SO33i'!$D21,IF($O21=5,' Données SO33i'!$E21/1000/' Données SO33i'!$C$1,IF($O21=11,' Données SO33i'!$F21/1000,"donnée ?")))))</f>
        <v>0.41666666666666669</v>
      </c>
      <c r="E21" s="228">
        <f>IF(D21=0,0,IF(' Données SO33i'!G21="",IF(' Données SO33i'!H21="","donnée ?",' Données SO33i'!H21/60),' Données SO33i'!G21+(' Données SO33i'!H21/60)))</f>
        <v>0</v>
      </c>
      <c r="F21" s="229">
        <f t="shared" si="7"/>
        <v>0</v>
      </c>
      <c r="G21" s="230">
        <f t="shared" si="8"/>
        <v>0</v>
      </c>
      <c r="H21" s="231">
        <f t="shared" si="9"/>
        <v>0</v>
      </c>
      <c r="I21" s="107"/>
      <c r="J21" s="107"/>
      <c r="K21" s="38">
        <f>IF(' Données SO33i'!C21&lt;&gt;"",1,0)</f>
        <v>1</v>
      </c>
      <c r="L21" s="37">
        <f>IF(' Données SO33i'!D21&lt;&gt;"",3,0)</f>
        <v>0</v>
      </c>
      <c r="M21" s="37">
        <f>IF(' Données SO33i'!E21&lt;&gt;"",5,0)</f>
        <v>0</v>
      </c>
      <c r="N21" s="37">
        <f>IF(' Données SO33i'!F21&lt;&gt;"",11,0)</f>
        <v>0</v>
      </c>
      <c r="O21" s="39">
        <f t="shared" si="3"/>
        <v>1</v>
      </c>
    </row>
    <row r="22" spans="1:15" x14ac:dyDescent="0.2">
      <c r="A22" s="221"/>
      <c r="B22" s="220" t="str">
        <f>' Données SO33i'!B22</f>
        <v>Toilettes</v>
      </c>
      <c r="C22" s="222">
        <f>IF($O22=0,0,IF($O22=1,' Données SO33i'!$C22,IF($O22=3,' Données SO33i'!$D22*' Données SO33i'!$C$1,IF($O22=5,' Données SO33i'!$E22/1000,IF($O22=11,' Données SO33i'!$F22/1000*' Données SO33i'!$C$1,"donnée ?")))))</f>
        <v>2</v>
      </c>
      <c r="D22" s="222">
        <f>IF($O22=0,0,IF($O22=1,' Données SO33i'!$C22/' Données SO33i'!$C$1,IF($O22=3,' Données SO33i'!$D22,IF($O22=5,' Données SO33i'!$E22/1000/' Données SO33i'!$C$1,IF($O22=11,' Données SO33i'!$F22/1000,"donnée ?")))))</f>
        <v>0.16666666666666666</v>
      </c>
      <c r="E22" s="223">
        <f>IF(D22=0,0,IF(' Données SO33i'!G22="",IF(' Données SO33i'!H22="","donnée ?",' Données SO33i'!H22/60),' Données SO33i'!G22+(' Données SO33i'!H22/60)))</f>
        <v>0.83333333333333337</v>
      </c>
      <c r="F22" s="224">
        <f t="shared" si="7"/>
        <v>3.4722222222222224E-2</v>
      </c>
      <c r="G22" s="225">
        <f t="shared" si="8"/>
        <v>1.6666666666666668E-3</v>
      </c>
      <c r="H22" s="226">
        <f t="shared" si="9"/>
        <v>0.1388888888888889</v>
      </c>
      <c r="I22" s="107"/>
      <c r="J22" s="107"/>
      <c r="K22" s="38">
        <f>IF(' Données SO33i'!C22&lt;&gt;"",1,0)</f>
        <v>1</v>
      </c>
      <c r="L22" s="37">
        <f>IF(' Données SO33i'!D22&lt;&gt;"",3,0)</f>
        <v>0</v>
      </c>
      <c r="M22" s="37">
        <f>IF(' Données SO33i'!E22&lt;&gt;"",5,0)</f>
        <v>0</v>
      </c>
      <c r="N22" s="37">
        <f>IF(' Données SO33i'!F22&lt;&gt;"",11,0)</f>
        <v>0</v>
      </c>
      <c r="O22" s="39">
        <f t="shared" si="3"/>
        <v>1</v>
      </c>
    </row>
    <row r="23" spans="1:15" x14ac:dyDescent="0.2">
      <c r="A23" s="221"/>
      <c r="B23" s="220" t="str">
        <f>' Données SO33i'!B23</f>
        <v>Cabine AV</v>
      </c>
      <c r="C23" s="222">
        <f>IF($O23=0,0,IF($O23=1,' Données SO33i'!$C23,IF($O23=3,' Données SO33i'!$D23*' Données SO33i'!$C$1,IF($O23=5,' Données SO33i'!$E23/1000,IF($O23=11,' Données SO33i'!$F23/1000*' Données SO33i'!$C$1,"donnée ?")))))</f>
        <v>4</v>
      </c>
      <c r="D23" s="222">
        <f>IF($O23=0,0,IF($O23=1,' Données SO33i'!$C23/' Données SO33i'!$C$1,IF($O23=3,' Données SO33i'!$D23,IF($O23=5,' Données SO33i'!$E23/1000/' Données SO33i'!$C$1,IF($O23=11,' Données SO33i'!$F23/1000,"donnée ?")))))</f>
        <v>0.33333333333333331</v>
      </c>
      <c r="E23" s="223">
        <f>IF(D23=0,0,IF(' Données SO33i'!G23="",IF(' Données SO33i'!H23="","donnée ?",' Données SO33i'!H23/60),' Données SO33i'!G23+(' Données SO33i'!H23/60)))</f>
        <v>1</v>
      </c>
      <c r="F23" s="224">
        <f t="shared" si="7"/>
        <v>4.1666666666666664E-2</v>
      </c>
      <c r="G23" s="225">
        <f t="shared" si="8"/>
        <v>4.0000000000000001E-3</v>
      </c>
      <c r="H23" s="226">
        <f t="shared" si="9"/>
        <v>0.33333333333333331</v>
      </c>
      <c r="I23" s="107"/>
      <c r="J23" s="107"/>
      <c r="K23" s="38">
        <f>IF(' Données SO33i'!C23&lt;&gt;"",1,0)</f>
        <v>1</v>
      </c>
      <c r="L23" s="37">
        <f>IF(' Données SO33i'!D23&lt;&gt;"",3,0)</f>
        <v>0</v>
      </c>
      <c r="M23" s="37">
        <f>IF(' Données SO33i'!E23&lt;&gt;"",5,0)</f>
        <v>0</v>
      </c>
      <c r="N23" s="37">
        <f>IF(' Données SO33i'!F23&lt;&gt;"",11,0)</f>
        <v>0</v>
      </c>
      <c r="O23" s="39">
        <f t="shared" si="3"/>
        <v>1</v>
      </c>
    </row>
    <row r="24" spans="1:15" x14ac:dyDescent="0.2">
      <c r="A24" s="232"/>
      <c r="B24" s="220" t="str">
        <f>' Données SO33i'!B24</f>
        <v>Cabine AR</v>
      </c>
      <c r="C24" s="222">
        <f>IF($O24=0,0,IF($O24=1,' Données SO33i'!$C24,IF($O24=3,' Données SO33i'!$D24*' Données SO33i'!$C$1,IF($O24=5,' Données SO33i'!$E24/1000,IF($O24=11,' Données SO33i'!$F24/1000*' Données SO33i'!$C$1,"donnée ?")))))</f>
        <v>3</v>
      </c>
      <c r="D24" s="222">
        <f>IF($O24=0,0,IF($O24=1,' Données SO33i'!$C24/' Données SO33i'!$C$1,IF($O24=3,' Données SO33i'!$D24,IF($O24=5,' Données SO33i'!$E24/1000/' Données SO33i'!$C$1,IF($O24=11,' Données SO33i'!$F24/1000,"donnée ?")))))</f>
        <v>0.25</v>
      </c>
      <c r="E24" s="223">
        <f>IF(D24=0,0,IF(' Données SO33i'!G24="",IF(' Données SO33i'!H24="","donnée ?",' Données SO33i'!H24/60),' Données SO33i'!G24+(' Données SO33i'!H24/60)))</f>
        <v>1</v>
      </c>
      <c r="F24" s="224">
        <f t="shared" si="7"/>
        <v>4.1666666666666664E-2</v>
      </c>
      <c r="G24" s="225">
        <f t="shared" si="8"/>
        <v>3.0000000000000001E-3</v>
      </c>
      <c r="H24" s="226">
        <f t="shared" si="9"/>
        <v>0.25</v>
      </c>
      <c r="I24" s="107"/>
      <c r="J24" s="107"/>
      <c r="K24" s="38">
        <f>IF(' Données SO33i'!C24&lt;&gt;"",1,0)</f>
        <v>1</v>
      </c>
      <c r="L24" s="37">
        <f>IF(' Données SO33i'!D24&lt;&gt;"",3,0)</f>
        <v>0</v>
      </c>
      <c r="M24" s="37">
        <f>IF(' Données SO33i'!E24&lt;&gt;"",5,0)</f>
        <v>0</v>
      </c>
      <c r="N24" s="37">
        <f>IF(' Données SO33i'!F24&lt;&gt;"",11,0)</f>
        <v>0</v>
      </c>
      <c r="O24" s="39">
        <f t="shared" si="3"/>
        <v>1</v>
      </c>
    </row>
    <row r="25" spans="1:15" x14ac:dyDescent="0.2">
      <c r="A25" s="221"/>
      <c r="B25" s="220" t="str">
        <f>IF(' Données SO33i'!B25="Autres","",' Données SO33i'!B25)</f>
        <v/>
      </c>
      <c r="C25" s="233" t="str">
        <f>IF(B25="","",IF($O25=0,0,IF($O25=1,' Données SO33i'!$C25,IF($O25=3,' Données SO33i'!$D25*' Données SO33i'!$C$1,IF($O25=5,' Données SO33i'!$E25/1000,IF($O25=11,' Données SO33i'!$F25/1000*' Données SO33i'!$C$1,"donnée ?"))))))</f>
        <v/>
      </c>
      <c r="D25" s="222" t="str">
        <f>IF(B25="","",IF($O25=0,0,IF($O25=1,' Données SO33i'!$C25/' Données SO33i'!$C$1,IF($O25=3,' Données SO33i'!$D25,IF($O25=5,' Données SO33i'!$E25/1000/' Données SO33i'!$C$1,IF($O25=11,' Données SO33i'!$F25/1000,"donnée ?"))))))</f>
        <v/>
      </c>
      <c r="E25" s="223" t="str">
        <f>IF(B25="","",IF(D25=0,0,IF(' Données SO33i'!G25="",IF(' Données SO33i'!H25="","donnée ?",' Données SO33i'!H25/60),' Données SO33i'!G25+(' Données SO33i'!H25/60))))</f>
        <v/>
      </c>
      <c r="F25" s="224" t="str">
        <f>IF(B25="","",IF(E25&lt;&gt;"",IF(E25&lt;&gt;"donnée ?",E25/24,0),0))</f>
        <v/>
      </c>
      <c r="G25" s="225" t="str">
        <f>IF(B25="","",IF($O25&lt;&gt;0,IF($E25&lt;&gt;"donnée ?",C25*E25/1000,0),0))</f>
        <v/>
      </c>
      <c r="H25" s="226" t="str">
        <f>IF(B25="","",IF($O25&lt;&gt;0,IF($E25&lt;&gt;"donnée ?",D25*E25,0),0))</f>
        <v/>
      </c>
      <c r="I25" s="107"/>
      <c r="J25" s="107"/>
      <c r="K25" s="38">
        <f>IF(' Données SO33i'!C25&lt;&gt;"",1,0)</f>
        <v>0</v>
      </c>
      <c r="L25" s="37">
        <f>IF(' Données SO33i'!D25&lt;&gt;"",3,0)</f>
        <v>0</v>
      </c>
      <c r="M25" s="37">
        <f>IF(' Données SO33i'!E25&lt;&gt;"",5,0)</f>
        <v>0</v>
      </c>
      <c r="N25" s="37">
        <f>IF(' Données SO33i'!F25&lt;&gt;"",11,0)</f>
        <v>0</v>
      </c>
      <c r="O25" s="39">
        <f t="shared" si="3"/>
        <v>0</v>
      </c>
    </row>
    <row r="26" spans="1:15" x14ac:dyDescent="0.2">
      <c r="A26" s="221"/>
      <c r="B26" s="220" t="str">
        <f>IF(' Données SO33i'!B26="Autres","",' Données SO33i'!B26)</f>
        <v/>
      </c>
      <c r="C26" s="233" t="str">
        <f>IF(B26="","",IF($O26=0,0,IF($O26=1,' Données SO33i'!$C26,IF($O26=3,' Données SO33i'!$D26*' Données SO33i'!$C$1,IF($O26=5,' Données SO33i'!$E26/1000,IF($O26=11,' Données SO33i'!$F26/1000*' Données SO33i'!$C$1,"donnée ?"))))))</f>
        <v/>
      </c>
      <c r="D26" s="222" t="str">
        <f>IF(B26="","",IF($O26=0,0,IF($O26=1,' Données SO33i'!$C26/' Données SO33i'!$C$1,IF($O26=3,' Données SO33i'!$D26,IF($O26=5,' Données SO33i'!$E26/1000/' Données SO33i'!$C$1,IF($O26=11,' Données SO33i'!$F26/1000,"donnée ?"))))))</f>
        <v/>
      </c>
      <c r="E26" s="223" t="str">
        <f>IF(B26="","",IF(D26=0,0,IF(' Données SO33i'!G26="",IF(' Données SO33i'!H26="","donnée ?",' Données SO33i'!H26/60),' Données SO33i'!G26+(' Données SO33i'!H26/60))))</f>
        <v/>
      </c>
      <c r="F26" s="224" t="str">
        <f>IF(B26="","",IF(E26&lt;&gt;"",IF(E26&lt;&gt;"donnée ?",E26/24,0),0))</f>
        <v/>
      </c>
      <c r="G26" s="225" t="str">
        <f>IF(B26="","",IF($O26&lt;&gt;0,IF($E26&lt;&gt;"donnée ?",C26*E26/1000,0),0))</f>
        <v/>
      </c>
      <c r="H26" s="226" t="str">
        <f>IF(B26="","",IF($O26&lt;&gt;0,IF($E26&lt;&gt;"donnée ?",D26*E26,0),0))</f>
        <v/>
      </c>
      <c r="I26" s="107"/>
      <c r="J26" s="107"/>
      <c r="K26" s="38">
        <f>IF(' Données SO33i'!C26&lt;&gt;"",1,0)</f>
        <v>0</v>
      </c>
      <c r="L26" s="37">
        <f>IF(' Données SO33i'!D26&lt;&gt;"",3,0)</f>
        <v>0</v>
      </c>
      <c r="M26" s="37">
        <f>IF(' Données SO33i'!E26&lt;&gt;"",5,0)</f>
        <v>0</v>
      </c>
      <c r="N26" s="37">
        <f>IF(' Données SO33i'!F26&lt;&gt;"",11,0)</f>
        <v>0</v>
      </c>
      <c r="O26" s="39">
        <f t="shared" si="3"/>
        <v>0</v>
      </c>
    </row>
    <row r="27" spans="1:15" ht="13.5" thickBot="1" x14ac:dyDescent="0.25">
      <c r="A27" s="221"/>
      <c r="B27" s="220" t="str">
        <f>IF(' Données SO33i'!B27="Autres","",' Données SO33i'!B27)</f>
        <v/>
      </c>
      <c r="C27" s="233" t="str">
        <f>IF(B27="","",IF($O27=0,0,IF($O27=1,' Données SO33i'!$C27,IF($O27=3,' Données SO33i'!$D27*' Données SO33i'!$C$1,IF($O27=5,' Données SO33i'!$E27/1000,IF($O27=11,' Données SO33i'!$F27/1000*' Données SO33i'!$C$1,"donnée ?"))))))</f>
        <v/>
      </c>
      <c r="D27" s="222" t="str">
        <f>IF(B27="","",IF($O27=0,0,IF($O27=1,' Données SO33i'!$C27/' Données SO33i'!$C$1,IF($O27=3,' Données SO33i'!$D27,IF($O27=5,' Données SO33i'!$E27/1000/' Données SO33i'!$C$1,IF($O27=11,' Données SO33i'!$F27/1000,"donnée ?"))))))</f>
        <v/>
      </c>
      <c r="E27" s="223" t="str">
        <f>IF(B27="","",IF(D27=0,0,IF(' Données SO33i'!G27="",IF(' Données SO33i'!H27="","donnée ?",' Données SO33i'!H27/60),' Données SO33i'!G27+(' Données SO33i'!H27/60))))</f>
        <v/>
      </c>
      <c r="F27" s="224" t="str">
        <f>IF(B27="","",IF(E27&lt;&gt;"",IF(E27&lt;&gt;"donnée ?",E27/24,0),0))</f>
        <v/>
      </c>
      <c r="G27" s="225" t="str">
        <f>IF(B27="","",IF($O27&lt;&gt;0,IF($E27&lt;&gt;"donnée ?",C27*E27/1000,0),0))</f>
        <v/>
      </c>
      <c r="H27" s="226" t="str">
        <f>IF(B27="","",IF($O27&lt;&gt;0,IF($E27&lt;&gt;"donnée ?",D27*E27,0),0))</f>
        <v/>
      </c>
      <c r="I27" s="107"/>
      <c r="J27" s="107"/>
      <c r="K27" s="38">
        <f>IF(' Données SO33i'!C27&lt;&gt;"",1,0)</f>
        <v>0</v>
      </c>
      <c r="L27" s="37">
        <f>IF(' Données SO33i'!D27&lt;&gt;"",3,0)</f>
        <v>0</v>
      </c>
      <c r="M27" s="37">
        <f>IF(' Données SO33i'!E27&lt;&gt;"",5,0)</f>
        <v>0</v>
      </c>
      <c r="N27" s="37">
        <f>IF(' Données SO33i'!F27&lt;&gt;"",11,0)</f>
        <v>0</v>
      </c>
      <c r="O27" s="39">
        <f t="shared" si="3"/>
        <v>0</v>
      </c>
    </row>
    <row r="28" spans="1:15" ht="20.25" customHeight="1" thickBot="1" x14ac:dyDescent="0.25">
      <c r="A28" s="234"/>
      <c r="B28" s="235"/>
      <c r="C28" s="236"/>
      <c r="D28" s="180" t="s">
        <v>46</v>
      </c>
      <c r="E28" s="181"/>
      <c r="F28" s="182"/>
      <c r="G28" s="87">
        <f>SUM(G19:G27)</f>
        <v>1.8666666666666668E-2</v>
      </c>
      <c r="H28" s="23">
        <f>SUM(H19:H27)</f>
        <v>1.5555555555555554</v>
      </c>
      <c r="I28" s="107"/>
      <c r="J28" s="107"/>
      <c r="K28" s="190"/>
      <c r="L28" s="191"/>
      <c r="M28" s="191"/>
      <c r="N28" s="191"/>
      <c r="O28" s="192"/>
    </row>
    <row r="29" spans="1:15" ht="21" customHeight="1" x14ac:dyDescent="0.2">
      <c r="A29" s="174" t="s">
        <v>8</v>
      </c>
      <c r="B29" s="175"/>
      <c r="C29" s="175"/>
      <c r="D29" s="175"/>
      <c r="E29" s="175"/>
      <c r="F29" s="175"/>
      <c r="G29" s="175"/>
      <c r="H29" s="176"/>
      <c r="I29" s="107"/>
      <c r="J29" s="107"/>
      <c r="K29" s="193"/>
      <c r="L29" s="194"/>
      <c r="M29" s="194"/>
      <c r="N29" s="194"/>
      <c r="O29" s="195"/>
    </row>
    <row r="30" spans="1:15" x14ac:dyDescent="0.2">
      <c r="A30" s="24"/>
      <c r="B30" s="25" t="str">
        <f>' Données SO33i'!B30</f>
        <v>Feu tricolore tête de mât</v>
      </c>
      <c r="C30" s="48">
        <f>IF($O30=0,0,IF($O30=1,' Données SO33i'!$C30,IF($O30=3,' Données SO33i'!$D30*' Données SO33i'!$C$1,IF($O30=5,' Données SO33i'!$E30/1000,IF($O30=11,' Données SO33i'!$F30/1000*' Données SO33i'!$C$1,"donnée ?")))))</f>
        <v>25</v>
      </c>
      <c r="D30" s="48">
        <f>IF($O30=0,0,IF($O30=1,' Données SO33i'!$C30/' Données SO33i'!$C$1,IF($O30=3,' Données SO33i'!$D30,IF($O30=5,' Données SO33i'!$E30/1000/' Données SO33i'!$C$1,IF($O30=11,' Données SO33i'!$F30/1000,"donnée ?")))))</f>
        <v>2.0833333333333335</v>
      </c>
      <c r="E30" s="51">
        <f>IF(D30=0,0,IF(' Données SO33i'!G30="",IF(' Données SO33i'!H30="","donnée ?",' Données SO33i'!H30/60),' Données SO33i'!G30+(' Données SO33i'!H30/60)))</f>
        <v>0</v>
      </c>
      <c r="F30" s="44">
        <f t="shared" ref="F30:F34" si="10">IF(E30&lt;&gt;"",IF(E30&lt;&gt;"donnée ?",E30/24,0),0)</f>
        <v>0</v>
      </c>
      <c r="G30" s="34">
        <f t="shared" ref="G30:G34" si="11">IF($O30&lt;&gt;0,IF($E30&lt;&gt;"donnée ?",C30*E30/1000,0),0)</f>
        <v>0</v>
      </c>
      <c r="H30" s="26">
        <f t="shared" ref="H30:H34" si="12">IF($O30&lt;&gt;0,IF($E30&lt;&gt;"donnée ?",D30*E30,0),0)</f>
        <v>0</v>
      </c>
      <c r="I30" s="107"/>
      <c r="J30" s="107"/>
      <c r="K30" s="38">
        <f>IF(' Données SO33i'!C30&lt;&gt;"",1,0)</f>
        <v>1</v>
      </c>
      <c r="L30" s="37">
        <f>IF(' Données SO33i'!D30&lt;&gt;"",3,0)</f>
        <v>0</v>
      </c>
      <c r="M30" s="37">
        <f>IF(' Données SO33i'!E30&lt;&gt;"",5,0)</f>
        <v>0</v>
      </c>
      <c r="N30" s="37">
        <f>IF(' Données SO33i'!F30&lt;&gt;"",11,0)</f>
        <v>0</v>
      </c>
      <c r="O30" s="39">
        <f t="shared" si="3"/>
        <v>1</v>
      </c>
    </row>
    <row r="31" spans="1:15" x14ac:dyDescent="0.2">
      <c r="A31" s="24"/>
      <c r="B31" s="25" t="str">
        <f>' Données SO33i'!B31</f>
        <v>Feu de mouillage</v>
      </c>
      <c r="C31" s="48">
        <f>IF($O31=0,0,IF($O31=1,' Données SO33i'!$C31,IF($O31=3,' Données SO33i'!$D31*' Données SO33i'!$C$1,IF($O31=5,' Données SO33i'!$E31/1000,IF($O31=11,' Données SO33i'!$F31/1000*' Données SO33i'!$C$1,"donnée ?")))))</f>
        <v>20</v>
      </c>
      <c r="D31" s="48">
        <f>IF($O31=0,0,IF($O31=1,' Données SO33i'!$C31/' Données SO33i'!$C$1,IF($O31=3,' Données SO33i'!$D31,IF($O31=5,' Données SO33i'!$E31/1000/' Données SO33i'!$C$1,IF($O31=11,' Données SO33i'!$F31/1000,"donnée ?")))))</f>
        <v>1.6666666666666667</v>
      </c>
      <c r="E31" s="51">
        <f>IF(D31=0,0,IF(' Données SO33i'!G31="",IF(' Données SO33i'!H31="","donnée ?",' Données SO33i'!H31/60),' Données SO33i'!G31+(' Données SO33i'!H31/60)))</f>
        <v>8</v>
      </c>
      <c r="F31" s="44">
        <f t="shared" si="10"/>
        <v>0.33333333333333331</v>
      </c>
      <c r="G31" s="34">
        <f t="shared" si="11"/>
        <v>0.16</v>
      </c>
      <c r="H31" s="26">
        <f t="shared" si="12"/>
        <v>13.333333333333334</v>
      </c>
      <c r="I31" s="107"/>
      <c r="J31" s="107"/>
      <c r="K31" s="38">
        <f>IF(' Données SO33i'!C31&lt;&gt;"",1,0)</f>
        <v>1</v>
      </c>
      <c r="L31" s="37">
        <f>IF(' Données SO33i'!D31&lt;&gt;"",3,0)</f>
        <v>0</v>
      </c>
      <c r="M31" s="37">
        <f>IF(' Données SO33i'!E31&lt;&gt;"",5,0)</f>
        <v>0</v>
      </c>
      <c r="N31" s="37">
        <f>IF(' Données SO33i'!F31&lt;&gt;"",11,0)</f>
        <v>0</v>
      </c>
      <c r="O31" s="39">
        <f t="shared" si="3"/>
        <v>1</v>
      </c>
    </row>
    <row r="32" spans="1:15" x14ac:dyDescent="0.2">
      <c r="A32" s="24"/>
      <c r="B32" s="25" t="str">
        <f>' Données SO33i'!B32</f>
        <v>feu blanc moteur</v>
      </c>
      <c r="C32" s="48">
        <f>IF($O32=0,0,IF($O32=1,' Données SO33i'!$C32,IF($O32=3,' Données SO33i'!$D32*' Données SO33i'!$C$1,IF($O32=5,' Données SO33i'!$E32/1000,IF($O32=11,' Données SO33i'!$F32/1000*' Données SO33i'!$C$1,"donnée ?")))))</f>
        <v>10</v>
      </c>
      <c r="D32" s="48">
        <f>IF($O32=0,0,IF($O32=1,' Données SO33i'!$C32/' Données SO33i'!$C$1,IF($O32=3,' Données SO33i'!$D32,IF($O32=5,' Données SO33i'!$E32/1000/' Données SO33i'!$C$1,IF($O32=11,' Données SO33i'!$F32/1000,"donnée ?")))))</f>
        <v>0.83333333333333337</v>
      </c>
      <c r="E32" s="51">
        <f>IF(D32=0,0,IF(' Données SO33i'!G32="",IF(' Données SO33i'!H32="","donnée ?",' Données SO33i'!H32/60),' Données SO33i'!G32+(' Données SO33i'!H32/60)))</f>
        <v>0</v>
      </c>
      <c r="F32" s="44">
        <f t="shared" si="10"/>
        <v>0</v>
      </c>
      <c r="G32" s="34">
        <f t="shared" si="11"/>
        <v>0</v>
      </c>
      <c r="H32" s="26">
        <f t="shared" si="12"/>
        <v>0</v>
      </c>
      <c r="I32" s="107"/>
      <c r="J32" s="107"/>
      <c r="K32" s="38">
        <f>IF(' Données SO33i'!C32&lt;&gt;"",1,0)</f>
        <v>1</v>
      </c>
      <c r="L32" s="37">
        <f>IF(' Données SO33i'!D32&lt;&gt;"",3,0)</f>
        <v>0</v>
      </c>
      <c r="M32" s="37">
        <f>IF(' Données SO33i'!E32&lt;&gt;"",5,0)</f>
        <v>0</v>
      </c>
      <c r="N32" s="37">
        <f>IF(' Données SO33i'!F32&lt;&gt;"",11,0)</f>
        <v>0</v>
      </c>
      <c r="O32" s="39">
        <f t="shared" si="3"/>
        <v>1</v>
      </c>
    </row>
    <row r="33" spans="1:15" x14ac:dyDescent="0.2">
      <c r="A33" s="24"/>
      <c r="B33" s="25" t="str">
        <f>' Données SO33i'!B33</f>
        <v>projecteur de pont</v>
      </c>
      <c r="C33" s="48">
        <f>IF($O33=0,0,IF($O33=1,' Données SO33i'!$C33,IF($O33=3,' Données SO33i'!$D33*' Données SO33i'!$C$1,IF($O33=5,' Données SO33i'!$E33/1000,IF($O33=11,' Données SO33i'!$F33/1000*' Données SO33i'!$C$1,"donnée ?")))))</f>
        <v>0</v>
      </c>
      <c r="D33" s="48">
        <f>IF($O33=0,0,IF($O33=1,' Données SO33i'!$C33/' Données SO33i'!$C$1,IF($O33=3,' Données SO33i'!$D33,IF($O33=5,' Données SO33i'!$E33/1000/' Données SO33i'!$C$1,IF($O33=11,' Données SO33i'!$F33/1000,"donnée ?")))))</f>
        <v>0</v>
      </c>
      <c r="E33" s="51">
        <f>IF(D33=0,0,IF(' Données SO33i'!G33="",IF(' Données SO33i'!H33="","donnée ?",' Données SO33i'!H33/60),' Données SO33i'!G33+(' Données SO33i'!H33/60)))</f>
        <v>0</v>
      </c>
      <c r="F33" s="44">
        <f t="shared" si="10"/>
        <v>0</v>
      </c>
      <c r="G33" s="34">
        <f t="shared" si="11"/>
        <v>0</v>
      </c>
      <c r="H33" s="26">
        <f t="shared" si="12"/>
        <v>0</v>
      </c>
      <c r="I33" s="107"/>
      <c r="J33" s="107"/>
      <c r="K33" s="38">
        <f>IF(' Données SO33i'!C33&lt;&gt;"",1,0)</f>
        <v>1</v>
      </c>
      <c r="L33" s="37">
        <f>IF(' Données SO33i'!D33&lt;&gt;"",3,0)</f>
        <v>0</v>
      </c>
      <c r="M33" s="37">
        <f>IF(' Données SO33i'!E33&lt;&gt;"",5,0)</f>
        <v>0</v>
      </c>
      <c r="N33" s="37">
        <f>IF(' Données SO33i'!F33&lt;&gt;"",11,0)</f>
        <v>0</v>
      </c>
      <c r="O33" s="39">
        <f t="shared" si="3"/>
        <v>1</v>
      </c>
    </row>
    <row r="34" spans="1:15" x14ac:dyDescent="0.2">
      <c r="A34" s="24"/>
      <c r="B34" s="25" t="str">
        <f>' Données SO33i'!B34</f>
        <v>Eclairage compas</v>
      </c>
      <c r="C34" s="48">
        <f>IF($O34=0,0,IF($O34=1,' Données SO33i'!$C34,IF($O34=3,' Données SO33i'!$D34*' Données SO33i'!$C$1,IF($O34=5,' Données SO33i'!$E34/1000,IF($O34=11,' Données SO33i'!$F34/1000*' Données SO33i'!$C$1,"donnée ?")))))</f>
        <v>1</v>
      </c>
      <c r="D34" s="48">
        <f>IF($O34=0,0,IF($O34=1,' Données SO33i'!$C34/' Données SO33i'!$C$1,IF($O34=3,' Données SO33i'!$D34,IF($O34=5,' Données SO33i'!$E34/1000/' Données SO33i'!$C$1,IF($O34=11,' Données SO33i'!$F34/1000,"donnée ?")))))</f>
        <v>8.3333333333333329E-2</v>
      </c>
      <c r="E34" s="51">
        <f>IF(D34=0,0,IF(' Données SO33i'!G34="",IF(' Données SO33i'!H34="","donnée ?",' Données SO33i'!H34/60),' Données SO33i'!G34+(' Données SO33i'!H34/60)))</f>
        <v>0</v>
      </c>
      <c r="F34" s="44">
        <f t="shared" si="10"/>
        <v>0</v>
      </c>
      <c r="G34" s="34">
        <f t="shared" si="11"/>
        <v>0</v>
      </c>
      <c r="H34" s="26">
        <f t="shared" si="12"/>
        <v>0</v>
      </c>
      <c r="I34" s="107"/>
      <c r="J34" s="107"/>
      <c r="K34" s="38">
        <f>IF(' Données SO33i'!C34&lt;&gt;"",1,0)</f>
        <v>1</v>
      </c>
      <c r="L34" s="37">
        <f>IF(' Données SO33i'!D34&lt;&gt;"",3,0)</f>
        <v>0</v>
      </c>
      <c r="M34" s="37">
        <f>IF(' Données SO33i'!E34&lt;&gt;"",5,0)</f>
        <v>0</v>
      </c>
      <c r="N34" s="37">
        <f>IF(' Données SO33i'!F34&lt;&gt;"",11,0)</f>
        <v>0</v>
      </c>
      <c r="O34" s="39">
        <f t="shared" si="3"/>
        <v>1</v>
      </c>
    </row>
    <row r="35" spans="1:15" x14ac:dyDescent="0.2">
      <c r="A35" s="24"/>
      <c r="B35" s="25" t="str">
        <f>IF(' Données SO33i'!B35="Autres","",' Données SO33i'!B35)</f>
        <v/>
      </c>
      <c r="C35" s="48" t="str">
        <f>IF(B35="","",IF($O35=0,0,IF($O35=1,' Données SO33i'!$C35,IF($O35=3,' Données SO33i'!$D35*' Données SO33i'!$C$1,IF($O35=5,' Données SO33i'!$E35/1000,IF($O35=11,' Données SO33i'!$F35/1000*' Données SO33i'!$C$1,"donnée ?"))))))</f>
        <v/>
      </c>
      <c r="D35" s="48" t="str">
        <f>IF(B35="","",IF($O35=0,0,IF($O35=1,' Données SO33i'!$C35/' Données SO33i'!$C$1,IF($O35=3,' Données SO33i'!$D35,IF($O35=5,' Données SO33i'!$E35/1000/' Données SO33i'!$C$1,IF($O35=11,' Données SO33i'!$F35/1000,"donnée ?"))))))</f>
        <v/>
      </c>
      <c r="E35" s="51" t="str">
        <f>IF(B35="","",IF(D35=0,0,IF(' Données SO33i'!G35="",IF(' Données SO33i'!H35="","donnée ?",' Données SO33i'!H35/60),' Données SO33i'!G35+(' Données SO33i'!H35/60))))</f>
        <v/>
      </c>
      <c r="F35" s="44" t="str">
        <f>IF(B35="","",IF(E35&lt;&gt;"",IF(E35&lt;&gt;"donnée ?",E35/24,0),0))</f>
        <v/>
      </c>
      <c r="G35" s="34" t="str">
        <f>IF(B35="","",IF($O35&lt;&gt;0,IF($E35&lt;&gt;"donnée ?",C35*E35/1000,0),0))</f>
        <v/>
      </c>
      <c r="H35" s="26" t="str">
        <f>IF(B35="","",IF($O35&lt;&gt;0,IF($E35&lt;&gt;"donnée ?",D35*E35,0),0))</f>
        <v/>
      </c>
      <c r="I35" s="107"/>
      <c r="J35" s="107"/>
      <c r="K35" s="38">
        <f>IF(' Données SO33i'!C35&lt;&gt;"",1,0)</f>
        <v>0</v>
      </c>
      <c r="L35" s="37">
        <f>IF(' Données SO33i'!D35&lt;&gt;"",3,0)</f>
        <v>0</v>
      </c>
      <c r="M35" s="37">
        <f>IF(' Données SO33i'!E35&lt;&gt;"",5,0)</f>
        <v>0</v>
      </c>
      <c r="N35" s="37">
        <f>IF(' Données SO33i'!F35&lt;&gt;"",11,0)</f>
        <v>0</v>
      </c>
      <c r="O35" s="39">
        <f t="shared" si="3"/>
        <v>0</v>
      </c>
    </row>
    <row r="36" spans="1:15" x14ac:dyDescent="0.2">
      <c r="A36" s="24"/>
      <c r="B36" s="25" t="str">
        <f>IF(' Données SO33i'!B36="Autres","",' Données SO33i'!B36)</f>
        <v/>
      </c>
      <c r="C36" s="48" t="str">
        <f>IF(B36="","",IF($O36=0,0,IF($O36=1,' Données SO33i'!$C36,IF($O36=3,' Données SO33i'!$D36*' Données SO33i'!$C$1,IF($O36=5,' Données SO33i'!$E36/1000,IF($O36=11,' Données SO33i'!$F36/1000*' Données SO33i'!$C$1,"donnée ?"))))))</f>
        <v/>
      </c>
      <c r="D36" s="48" t="str">
        <f>IF(B36="","",IF($O36=0,0,IF($O36=1,' Données SO33i'!$C36/' Données SO33i'!$C$1,IF($O36=3,' Données SO33i'!$D36,IF($O36=5,' Données SO33i'!$E36/1000/' Données SO33i'!$C$1,IF($O36=11,' Données SO33i'!$F36/1000,"donnée ?"))))))</f>
        <v/>
      </c>
      <c r="E36" s="51" t="str">
        <f>IF(B36="","",IF(D36=0,0,IF(' Données SO33i'!G36="",IF(' Données SO33i'!H36="","donnée ?",' Données SO33i'!H36/60),' Données SO33i'!G36+(' Données SO33i'!H36/60))))</f>
        <v/>
      </c>
      <c r="F36" s="44" t="str">
        <f>IF(B36="","",IF(E36&lt;&gt;"",IF(E36&lt;&gt;"donnée ?",E36/24,0),0))</f>
        <v/>
      </c>
      <c r="G36" s="34" t="str">
        <f>IF(B36="","",IF($O36&lt;&gt;0,IF($E36&lt;&gt;"donnée ?",C36*E36/1000,0),0))</f>
        <v/>
      </c>
      <c r="H36" s="26" t="str">
        <f>IF(B36="","",IF($O36&lt;&gt;0,IF($E36&lt;&gt;"donnée ?",D36*E36,0),0))</f>
        <v/>
      </c>
      <c r="I36" s="107"/>
      <c r="J36" s="107"/>
      <c r="K36" s="38">
        <f>IF(' Données SO33i'!C36&lt;&gt;"",1,0)</f>
        <v>0</v>
      </c>
      <c r="L36" s="37">
        <f>IF(' Données SO33i'!D36&lt;&gt;"",3,0)</f>
        <v>0</v>
      </c>
      <c r="M36" s="37">
        <f>IF(' Données SO33i'!E36&lt;&gt;"",5,0)</f>
        <v>0</v>
      </c>
      <c r="N36" s="37">
        <f>IF(' Données SO33i'!F36&lt;&gt;"",11,0)</f>
        <v>0</v>
      </c>
      <c r="O36" s="39">
        <f t="shared" si="3"/>
        <v>0</v>
      </c>
    </row>
    <row r="37" spans="1:15" ht="20.25" customHeight="1" thickBot="1" x14ac:dyDescent="0.25">
      <c r="A37" s="27"/>
      <c r="B37" s="28"/>
      <c r="C37" s="49"/>
      <c r="D37" s="183" t="s">
        <v>45</v>
      </c>
      <c r="E37" s="183"/>
      <c r="F37" s="183"/>
      <c r="G37" s="35">
        <f>SUM(G30:G36)</f>
        <v>0.16</v>
      </c>
      <c r="H37" s="29">
        <f>SUM(H30:H36)</f>
        <v>13.333333333333334</v>
      </c>
      <c r="I37" s="107"/>
      <c r="J37" s="107"/>
      <c r="K37" s="190"/>
      <c r="L37" s="191"/>
      <c r="M37" s="191"/>
      <c r="N37" s="191"/>
      <c r="O37" s="192"/>
    </row>
    <row r="38" spans="1:15" ht="18" customHeight="1" x14ac:dyDescent="0.2">
      <c r="A38" s="177" t="s">
        <v>13</v>
      </c>
      <c r="B38" s="178"/>
      <c r="C38" s="178"/>
      <c r="D38" s="178"/>
      <c r="E38" s="178"/>
      <c r="F38" s="178"/>
      <c r="G38" s="178"/>
      <c r="H38" s="179"/>
      <c r="I38" s="107"/>
      <c r="J38" s="107"/>
      <c r="K38" s="193"/>
      <c r="L38" s="194"/>
      <c r="M38" s="194"/>
      <c r="N38" s="194"/>
      <c r="O38" s="195"/>
    </row>
    <row r="39" spans="1:15" x14ac:dyDescent="0.2">
      <c r="A39" s="65"/>
      <c r="B39" s="62" t="str">
        <f>' Données SO33i'!B39</f>
        <v>radio/CD</v>
      </c>
      <c r="C39" s="64">
        <f>IF($O39=0,0,IF($O39=1,' Données SO33i'!$C39,IF($O39=3,' Données SO33i'!$D39*' Données SO33i'!$C$1,IF($O39=5,' Données SO33i'!$E39/1000,IF($O39=11,' Données SO33i'!$F39/1000*' Données SO33i'!$C$1,"donnée ?")))))</f>
        <v>12</v>
      </c>
      <c r="D39" s="58">
        <f>IF($O39=0,0,IF($O39=1,' Données SO33i'!$C39/' Données SO33i'!$C$1,IF($O39=3,' Données SO33i'!$D39,IF($O39=5,' Données SO33i'!$E39/1000/' Données SO33i'!$C$1,IF($O39=11,' Données SO33i'!$F39/1000,"donnée ?")))))</f>
        <v>1</v>
      </c>
      <c r="E39" s="59">
        <f>IF(D39=0,0,IF(' Données SO33i'!G39="",IF(' Données SO33i'!H39="","donnée ?",' Données SO33i'!H39/60),' Données SO33i'!G39+(' Données SO33i'!H39/60)))</f>
        <v>2</v>
      </c>
      <c r="F39" s="60">
        <f>IF(E39&lt;&gt;"",IF(E39&lt;&gt;"donnée ?",E39/24,0),0)</f>
        <v>8.3333333333333329E-2</v>
      </c>
      <c r="G39" s="61">
        <f>IF($O39&lt;&gt;0,IF($E39&lt;&gt;"donnée ?",C39*E39/1000,0),0)</f>
        <v>2.4E-2</v>
      </c>
      <c r="H39" s="59">
        <f>IF($O39&lt;&gt;0,IF($E39&lt;&gt;"donnée ?",D39*E39,0),0)</f>
        <v>2</v>
      </c>
      <c r="I39" s="107"/>
      <c r="J39" s="107"/>
      <c r="K39" s="38">
        <f>IF(' Données SO33i'!C39&lt;&gt;"",1,0)</f>
        <v>0</v>
      </c>
      <c r="L39" s="37">
        <f>IF(' Données SO33i'!D39&lt;&gt;"",3,0)</f>
        <v>3</v>
      </c>
      <c r="M39" s="37">
        <f>IF(' Données SO33i'!E39&lt;&gt;"",5,0)</f>
        <v>0</v>
      </c>
      <c r="N39" s="37">
        <f>IF(' Données SO33i'!F39&lt;&gt;"",11,0)</f>
        <v>0</v>
      </c>
      <c r="O39" s="39">
        <f t="shared" si="3"/>
        <v>3</v>
      </c>
    </row>
    <row r="40" spans="1:15" x14ac:dyDescent="0.2">
      <c r="A40" s="65"/>
      <c r="B40" s="62" t="str">
        <f>' Données SO33i'!B40</f>
        <v>réfrigérateur</v>
      </c>
      <c r="C40" s="64">
        <f>IF($O40=0,0,IF($O40=1,' Données SO33i'!$C40,IF($O40=3,' Données SO33i'!$D40*' Données SO33i'!$C$1,IF($O40=5,' Données SO33i'!$E40/1000,IF($O40=11,' Données SO33i'!$F40/1000*' Données SO33i'!$C$1,"donnée ?")))))</f>
        <v>84</v>
      </c>
      <c r="D40" s="58">
        <f>IF($O40=0,0,IF($O40=1,' Données SO33i'!$C40/' Données SO33i'!$C$1,IF($O40=3,' Données SO33i'!$D40,IF($O40=5,' Données SO33i'!$E40/1000/' Données SO33i'!$C$1,IF($O40=11,' Données SO33i'!$F40/1000,"donnée ?")))))</f>
        <v>7</v>
      </c>
      <c r="E40" s="59">
        <f>IF(D40=0,0,IF(' Données SO33i'!G40="",IF(' Données SO33i'!H40="","donnée ?",' Données SO33i'!H40/60),' Données SO33i'!G40+(' Données SO33i'!H40/60)))</f>
        <v>5</v>
      </c>
      <c r="F40" s="60">
        <f>IF(E40&lt;&gt;"",IF(E40&lt;&gt;"donnée ?",E40/24,0),0)</f>
        <v>0.20833333333333334</v>
      </c>
      <c r="G40" s="61">
        <f>IF($O40&lt;&gt;0,IF($E40&lt;&gt;"donnée ?",C40*E40/1000,0),0)</f>
        <v>0.42</v>
      </c>
      <c r="H40" s="59">
        <f>IF($O40&lt;&gt;0,IF($E40&lt;&gt;"donnée ?",D40*E40,0),0)</f>
        <v>35</v>
      </c>
      <c r="I40" s="107"/>
      <c r="J40" s="107"/>
      <c r="K40" s="38">
        <f>IF(' Données SO33i'!C40&lt;&gt;"",1,0)</f>
        <v>0</v>
      </c>
      <c r="L40" s="37">
        <f>IF(' Données SO33i'!D40&lt;&gt;"",3,0)</f>
        <v>3</v>
      </c>
      <c r="M40" s="37">
        <f>IF(' Données SO33i'!E40&lt;&gt;"",5,0)</f>
        <v>0</v>
      </c>
      <c r="N40" s="37">
        <f>IF(' Données SO33i'!F40&lt;&gt;"",11,0)</f>
        <v>0</v>
      </c>
      <c r="O40" s="39">
        <f t="shared" ref="O40:O45" si="13">SUM(K40:N40)</f>
        <v>3</v>
      </c>
    </row>
    <row r="41" spans="1:15" x14ac:dyDescent="0.2">
      <c r="A41" s="65"/>
      <c r="B41" s="62" t="str">
        <f>' Données SO33i'!B41</f>
        <v>Groupe eau</v>
      </c>
      <c r="C41" s="64">
        <f>IF(B41="","",IF($O41=0,0,IF($O41=1,' Données SO33i'!$C41,IF($O41=3,' Données SO33i'!$D41*' Données SO33i'!$C$1,IF($O41=5,' Données SO33i'!$E41/1000,IF($O41=11,' Données SO33i'!$F41/1000*' Données SO33i'!$C$1,"donnée ?"))))))</f>
        <v>100</v>
      </c>
      <c r="D41" s="58">
        <f>IF(B41="","",IF($O41=0,0,IF($O41=1,' Données SO33i'!$C41/' Données SO33i'!$C$1,IF($O41=3,' Données SO33i'!$D41,IF($O41=5,' Données SO33i'!$E41/1000/' Données SO33i'!$C$1,IF($O41=11,' Données SO33i'!$F41/1000,"donnée ?"))))))</f>
        <v>8.3333333333333339</v>
      </c>
      <c r="E41" s="59">
        <f>IF(B41="","",IF(D41=0,0,IF(' Données SO33i'!G41="",IF(' Données SO33i'!H41="","donnée ?",' Données SO33i'!H41/60),' Données SO33i'!G41+(' Données SO33i'!H41/60))))</f>
        <v>2</v>
      </c>
      <c r="F41" s="60">
        <f>IF(E41&lt;&gt;"",IF(E41&lt;&gt;"donnée ?",E41/24,0),0)</f>
        <v>8.3333333333333329E-2</v>
      </c>
      <c r="G41" s="61">
        <f>IF($O41&lt;&gt;0,IF($E41&lt;&gt;"donnée ?",C41*E41/1000,0),0)</f>
        <v>0.2</v>
      </c>
      <c r="H41" s="59">
        <f>IF($O41&lt;&gt;0,IF($E41&lt;&gt;"donnée ?",D41*E41,0),0)</f>
        <v>16.666666666666668</v>
      </c>
      <c r="I41" s="107"/>
      <c r="J41" s="107"/>
      <c r="K41" s="38">
        <f>IF(' Données SO33i'!C41&lt;&gt;"",1,0)</f>
        <v>1</v>
      </c>
      <c r="L41" s="37">
        <f>IF(' Données SO33i'!D41&lt;&gt;"",3,0)</f>
        <v>0</v>
      </c>
      <c r="M41" s="37">
        <f>IF(' Données SO33i'!E41&lt;&gt;"",5,0)</f>
        <v>0</v>
      </c>
      <c r="N41" s="37">
        <f>IF(' Données SO33i'!F41&lt;&gt;"",11,0)</f>
        <v>0</v>
      </c>
      <c r="O41" s="39">
        <f t="shared" si="13"/>
        <v>1</v>
      </c>
    </row>
    <row r="42" spans="1:15" x14ac:dyDescent="0.2">
      <c r="A42" s="65"/>
      <c r="B42" s="62" t="str">
        <f>' Données SO33i'!B42</f>
        <v>TV</v>
      </c>
      <c r="C42" s="64">
        <f>IF($O42=0,0,IF($O42=1,' Données SO33i'!$C42,IF($O42=3,' Données SO33i'!$D42*' Données SO33i'!$C$1,IF($O42=5,' Données SO33i'!$E42/1000,IF($O42=11,' Données SO33i'!$F42/1000*' Données SO33i'!$C$1,"donnée ?")))))</f>
        <v>40</v>
      </c>
      <c r="D42" s="58">
        <f>IF($O42=0,0,IF($O42=1,' Données SO33i'!$C42/' Données SO33i'!$C$1,IF($O42=3,' Données SO33i'!$D42,IF($O42=5,' Données SO33i'!$E42/1000/' Données SO33i'!$C$1,IF($O42=11,' Données SO33i'!$F42/1000,"donnée ?")))))</f>
        <v>3.3333333333333335</v>
      </c>
      <c r="E42" s="59">
        <f>IF(D42=0,0,IF(' Données SO33i'!G42="",IF(' Données SO33i'!H42="","donnée ?",' Données SO33i'!H42/60),' Données SO33i'!G42+(' Données SO33i'!H42/60)))</f>
        <v>1</v>
      </c>
      <c r="F42" s="60">
        <f>IF(E42&lt;&gt;"",IF(E42&lt;&gt;"donnée ?",E42/24,0),0)</f>
        <v>4.1666666666666664E-2</v>
      </c>
      <c r="G42" s="61">
        <f>IF($O42&lt;&gt;0,IF($E42&lt;&gt;"donnée ?",C42*E42/1000,0),0)</f>
        <v>0.04</v>
      </c>
      <c r="H42" s="59">
        <f>IF($O42&lt;&gt;0,IF($E42&lt;&gt;"donnée ?",D42*E42,0),0)</f>
        <v>3.3333333333333335</v>
      </c>
      <c r="I42" s="107"/>
      <c r="J42" s="107"/>
      <c r="K42" s="38">
        <f>IF(' Données SO33i'!C42&lt;&gt;"",1,0)</f>
        <v>1</v>
      </c>
      <c r="L42" s="37">
        <f>IF(' Données SO33i'!D42&lt;&gt;"",3,0)</f>
        <v>0</v>
      </c>
      <c r="M42" s="37">
        <f>IF(' Données SO33i'!E42&lt;&gt;"",5,0)</f>
        <v>0</v>
      </c>
      <c r="N42" s="37">
        <f>IF(' Données SO33i'!F42&lt;&gt;"",11,0)</f>
        <v>0</v>
      </c>
      <c r="O42" s="39">
        <f t="shared" si="13"/>
        <v>1</v>
      </c>
    </row>
    <row r="43" spans="1:15" x14ac:dyDescent="0.2">
      <c r="A43" s="65"/>
      <c r="B43" s="62" t="str">
        <f>IF(' Données SO33i'!B43="Autres","",' Données SO33i'!B43)</f>
        <v>Chauffage</v>
      </c>
      <c r="C43" s="64">
        <f>IF($O43=0,0,IF($O43=1,' Données SO33i'!$C43,IF($O43=3,' Données SO33i'!$D43*' Données SO33i'!$C$1,IF($O43=5,' Données SO33i'!$E43/1000,IF($O43=11,' Données SO33i'!$F43/1000*' Données SO33i'!$C$1,"donnée ?")))))</f>
        <v>0</v>
      </c>
      <c r="D43" s="58">
        <f>IF($O43=0,0,IF($O43=1,' Données SO33i'!$C43/' Données SO33i'!$C$1,IF($O43=3,' Données SO33i'!$D43,IF($O43=5,' Données SO33i'!$E43/1000/' Données SO33i'!$C$1,IF($O43=11,' Données SO33i'!$F43/1000,"donnée ?")))))</f>
        <v>0</v>
      </c>
      <c r="E43" s="59">
        <f>IF(D43=0,0,IF(' Données SO33i'!G43="",IF(' Données SO33i'!H43="","donnée ?",' Données SO33i'!H43/60),' Données SO33i'!G43+(' Données SO33i'!H43/60)))</f>
        <v>0</v>
      </c>
      <c r="F43" s="60">
        <f>IF(E43&lt;&gt;"",IF(E43&lt;&gt;"donnée ?",E43/24,0),0)</f>
        <v>0</v>
      </c>
      <c r="G43" s="61">
        <f>IF($O43&lt;&gt;0,IF($E43&lt;&gt;"donnée ?",C43*E43/1000,0),0)</f>
        <v>0</v>
      </c>
      <c r="H43" s="59">
        <f>IF($O43&lt;&gt;0,IF($E43&lt;&gt;"donnée ?",D43*E43,0),0)</f>
        <v>0</v>
      </c>
      <c r="I43" s="107"/>
      <c r="J43" s="107"/>
      <c r="K43" s="38">
        <f>IF(' Données SO33i'!C43&lt;&gt;"",1,0)</f>
        <v>0</v>
      </c>
      <c r="L43" s="37">
        <f>IF(' Données SO33i'!D43&lt;&gt;"",3,0)</f>
        <v>0</v>
      </c>
      <c r="M43" s="37">
        <f>IF(' Données SO33i'!E43&lt;&gt;"",5,0)</f>
        <v>0</v>
      </c>
      <c r="N43" s="37">
        <f>IF(' Données SO33i'!F43&lt;&gt;"",11,0)</f>
        <v>0</v>
      </c>
      <c r="O43" s="39">
        <f t="shared" si="13"/>
        <v>0</v>
      </c>
    </row>
    <row r="44" spans="1:15" x14ac:dyDescent="0.2">
      <c r="A44" s="65"/>
      <c r="B44" s="62" t="str">
        <f>IF(' Données SO33i'!B45="Autres","",' Données SO33i'!B45)</f>
        <v/>
      </c>
      <c r="C44" s="64" t="str">
        <f>IF(B44="","",IF($O44=0,0,IF($O44=1,' Données SO33i'!$C45,IF($O44=3,' Données SO33i'!$D45*' Données SO33i'!$C$1,IF($O44=5,' Données SO33i'!$E45/1000,IF($O44=11,' Données SO33i'!$F45/1000*' Données SO33i'!$C$1,"donnée ?"))))))</f>
        <v/>
      </c>
      <c r="D44" s="58" t="str">
        <f>IF(B44="","",IF($O44=0,0,IF($O44=1,' Données SO33i'!$C45/' Données SO33i'!$C$1,IF($O44=3,' Données SO33i'!$D45,IF($O44=5,' Données SO33i'!$E45/1000/' Données SO33i'!$C$1,IF($O44=11,' Données SO33i'!$F45/1000,"donnée ?"))))))</f>
        <v/>
      </c>
      <c r="E44" s="59" t="str">
        <f>IF(B44="","",IF(D44=0,0,IF(' Données SO33i'!G45="",IF(' Données SO33i'!H45="","donnée ?",' Données SO33i'!H45/60),' Données SO33i'!G45+(' Données SO33i'!H45/60))))</f>
        <v/>
      </c>
      <c r="F44" s="60" t="str">
        <f>IF(B44="","",IF(E44&lt;&gt;"",IF(E44&lt;&gt;"donnée ?",E44/24,0),0))</f>
        <v/>
      </c>
      <c r="G44" s="61" t="str">
        <f>IF(B44="","",IF($O44&lt;&gt;0,IF($E44&lt;&gt;"donnée ?",C44*E44/1000,0),0))</f>
        <v/>
      </c>
      <c r="H44" s="59" t="str">
        <f>IF(B44="","",IF($O44&lt;&gt;0,IF($E44&lt;&gt;"donnée ?",D44*E44,0),0))</f>
        <v/>
      </c>
      <c r="I44" s="107"/>
      <c r="J44" s="107"/>
      <c r="K44" s="38">
        <f>IF(' Données SO33i'!C44&lt;&gt;"",1,0)</f>
        <v>0</v>
      </c>
      <c r="L44" s="37">
        <f>IF(' Données SO33i'!D44&lt;&gt;"",3,0)</f>
        <v>0</v>
      </c>
      <c r="M44" s="37">
        <f>IF(' Données SO33i'!E44&lt;&gt;"",5,0)</f>
        <v>0</v>
      </c>
      <c r="N44" s="37">
        <f>IF(' Données SO33i'!F44&lt;&gt;"",11,0)</f>
        <v>0</v>
      </c>
      <c r="O44" s="39">
        <f t="shared" si="13"/>
        <v>0</v>
      </c>
    </row>
    <row r="45" spans="1:15" ht="13.5" thickBot="1" x14ac:dyDescent="0.25">
      <c r="A45" s="65"/>
      <c r="B45" s="62" t="str">
        <f>IF(' Données SO33i'!B45="Autres","",' Données SO33i'!B45)</f>
        <v/>
      </c>
      <c r="C45" s="64" t="str">
        <f>IF(B45="","",IF($O45=0,0,IF($O45=1,' Données SO33i'!$C45,IF($O45=3,' Données SO33i'!$D45*' Données SO33i'!$C$1,IF($O45=5,' Données SO33i'!$E45/1000,IF($O45=11,' Données SO33i'!$F45/1000*' Données SO33i'!$C$1,"donnée ?"))))))</f>
        <v/>
      </c>
      <c r="D45" s="58" t="str">
        <f>IF(B45="","",IF($O45=0,0,IF($O45=1,' Données SO33i'!$C45/' Données SO33i'!$C$1,IF($O45=3,' Données SO33i'!$D45,IF($O45=5,' Données SO33i'!$E45/1000/' Données SO33i'!$C$1,IF($O45=11,' Données SO33i'!$F45/1000,"donnée ?"))))))</f>
        <v/>
      </c>
      <c r="E45" s="59" t="str">
        <f>IF(B45="","",IF(D45=0,0,IF(' Données SO33i'!G45="",IF(' Données SO33i'!H45="","donnée ?",' Données SO33i'!H45/60),' Données SO33i'!G45+(' Données SO33i'!H45/60))))</f>
        <v/>
      </c>
      <c r="F45" s="60" t="str">
        <f>IF(B45="","",IF(E45&lt;&gt;"",IF(E45&lt;&gt;"donnée ?",E45/24,0),0))</f>
        <v/>
      </c>
      <c r="G45" s="61" t="str">
        <f>IF(B45="","",IF($O45&lt;&gt;0,IF($E45&lt;&gt;"donnée ?",C45*E45/1000,0),0))</f>
        <v/>
      </c>
      <c r="H45" s="59" t="str">
        <f>IF(B45="","",IF($O45&lt;&gt;0,IF($E45&lt;&gt;"donnée ?",D45*E45,0),0))</f>
        <v/>
      </c>
      <c r="I45" s="107"/>
      <c r="J45" s="107"/>
      <c r="K45" s="40">
        <f>IF(' Données SO33i'!C45&lt;&gt;"",1,0)</f>
        <v>0</v>
      </c>
      <c r="L45" s="41">
        <f>IF(' Données SO33i'!D45&lt;&gt;"",3,0)</f>
        <v>0</v>
      </c>
      <c r="M45" s="41">
        <f>IF(' Données SO33i'!E45&lt;&gt;"",5,0)</f>
        <v>0</v>
      </c>
      <c r="N45" s="41">
        <f>IF(' Données SO33i'!F45&lt;&gt;"",11,0)</f>
        <v>0</v>
      </c>
      <c r="O45" s="42">
        <f t="shared" si="13"/>
        <v>0</v>
      </c>
    </row>
    <row r="46" spans="1:15" ht="19.5" customHeight="1" thickBot="1" x14ac:dyDescent="0.25">
      <c r="A46" s="66"/>
      <c r="B46" s="67"/>
      <c r="C46" s="63"/>
      <c r="D46" s="199" t="s">
        <v>48</v>
      </c>
      <c r="E46" s="199"/>
      <c r="F46" s="199"/>
      <c r="G46" s="68">
        <f>SUM(G39:G45)</f>
        <v>0.68400000000000005</v>
      </c>
      <c r="H46" s="69">
        <f>SUM(H39:H45)</f>
        <v>57.000000000000007</v>
      </c>
      <c r="I46" s="107"/>
      <c r="J46" s="107"/>
      <c r="K46" s="107"/>
      <c r="L46" s="107"/>
      <c r="M46" s="107"/>
      <c r="N46" s="107"/>
      <c r="O46" s="107"/>
    </row>
    <row r="47" spans="1:15" x14ac:dyDescent="0.2">
      <c r="A47" s="107"/>
      <c r="B47" s="117"/>
      <c r="C47" s="110"/>
      <c r="D47" s="110"/>
      <c r="E47" s="111"/>
      <c r="F47" s="112"/>
      <c r="G47" s="113"/>
      <c r="H47" s="111"/>
      <c r="I47" s="107"/>
      <c r="J47" s="107"/>
      <c r="K47" s="107"/>
      <c r="L47" s="107"/>
      <c r="M47" s="107"/>
      <c r="N47" s="107"/>
      <c r="O47" s="107"/>
    </row>
    <row r="48" spans="1:15" ht="13.5" thickBot="1" x14ac:dyDescent="0.25">
      <c r="A48" s="107"/>
      <c r="B48" s="117"/>
      <c r="C48" s="110"/>
      <c r="D48" s="110"/>
      <c r="E48" s="111"/>
      <c r="F48" s="112"/>
      <c r="G48" s="113"/>
      <c r="H48" s="111"/>
      <c r="I48" s="107"/>
      <c r="J48" s="107"/>
      <c r="K48" s="107"/>
      <c r="L48" s="107"/>
      <c r="M48" s="107"/>
      <c r="N48" s="107"/>
      <c r="O48" s="107"/>
    </row>
    <row r="49" spans="1:15" ht="21.75" customHeight="1" thickBot="1" x14ac:dyDescent="0.25">
      <c r="A49" s="107"/>
      <c r="B49" s="117"/>
      <c r="C49" s="200" t="s">
        <v>70</v>
      </c>
      <c r="D49" s="201"/>
      <c r="E49" s="201"/>
      <c r="F49" s="201"/>
      <c r="G49" s="92">
        <f>G17+G28+G37+G46</f>
        <v>0.86270666666666673</v>
      </c>
      <c r="H49" s="93">
        <f>H17+H28+H37+H46</f>
        <v>71.89222222222223</v>
      </c>
      <c r="I49" s="107"/>
      <c r="J49" s="107"/>
      <c r="K49" s="107"/>
      <c r="L49" s="107"/>
      <c r="M49" s="107"/>
      <c r="N49" s="107"/>
      <c r="O49" s="107"/>
    </row>
    <row r="50" spans="1:15" x14ac:dyDescent="0.2">
      <c r="A50" s="107"/>
      <c r="B50" s="117"/>
      <c r="C50" s="114"/>
      <c r="D50" s="114"/>
      <c r="E50" s="115"/>
      <c r="F50" s="116"/>
      <c r="G50" s="113"/>
      <c r="H50" s="111"/>
      <c r="I50" s="107"/>
      <c r="J50" s="107"/>
      <c r="K50" s="107"/>
      <c r="L50" s="107"/>
      <c r="M50" s="107"/>
      <c r="N50" s="107"/>
      <c r="O50" s="107"/>
    </row>
    <row r="51" spans="1:15" x14ac:dyDescent="0.2">
      <c r="A51" s="107"/>
      <c r="B51" s="117"/>
      <c r="C51" s="114"/>
      <c r="D51" s="114"/>
      <c r="E51" s="115"/>
      <c r="F51" s="116"/>
      <c r="G51" s="113"/>
      <c r="H51" s="111"/>
      <c r="I51" s="107"/>
      <c r="J51" s="107"/>
      <c r="K51" s="107"/>
      <c r="L51" s="107"/>
      <c r="M51" s="107"/>
      <c r="N51" s="107"/>
      <c r="O51" s="107"/>
    </row>
    <row r="52" spans="1:15" x14ac:dyDescent="0.2">
      <c r="A52" s="107"/>
      <c r="B52" s="117"/>
      <c r="C52" s="110"/>
      <c r="D52" s="110"/>
      <c r="E52" s="111"/>
      <c r="F52" s="112"/>
      <c r="G52" s="113"/>
      <c r="H52" s="111"/>
      <c r="I52" s="107"/>
      <c r="J52" s="107"/>
      <c r="K52" s="107"/>
      <c r="L52" s="107"/>
      <c r="M52" s="107"/>
      <c r="N52" s="107"/>
      <c r="O52" s="107"/>
    </row>
    <row r="53" spans="1:15" ht="13.5" thickBot="1" x14ac:dyDescent="0.25">
      <c r="A53" s="107"/>
      <c r="B53" s="117"/>
      <c r="C53" s="110"/>
      <c r="D53" s="110"/>
      <c r="E53" s="111"/>
      <c r="F53" s="112"/>
      <c r="G53" s="113"/>
      <c r="H53" s="111"/>
      <c r="I53" s="107"/>
      <c r="J53" s="107"/>
      <c r="K53" s="107"/>
      <c r="L53" s="107"/>
      <c r="M53" s="107"/>
      <c r="N53" s="107"/>
      <c r="O53" s="107"/>
    </row>
    <row r="54" spans="1:15" ht="18" customHeight="1" x14ac:dyDescent="0.2">
      <c r="A54" s="107"/>
      <c r="B54" s="196" t="s">
        <v>87</v>
      </c>
      <c r="C54" s="197"/>
      <c r="D54" s="197"/>
      <c r="E54" s="197"/>
      <c r="F54" s="197"/>
      <c r="G54" s="197"/>
      <c r="H54" s="197"/>
      <c r="I54" s="198"/>
      <c r="J54" s="107"/>
      <c r="K54" s="107"/>
      <c r="L54" s="107"/>
      <c r="M54" s="107"/>
      <c r="N54" s="107"/>
      <c r="O54" s="107"/>
    </row>
    <row r="55" spans="1:15" ht="18" customHeight="1" x14ac:dyDescent="0.2">
      <c r="A55" s="107"/>
      <c r="B55" s="216"/>
      <c r="C55" s="217"/>
      <c r="D55" s="217"/>
      <c r="E55" s="217"/>
      <c r="F55" s="217"/>
      <c r="G55" s="217"/>
      <c r="H55" s="217"/>
      <c r="I55" s="218"/>
      <c r="J55" s="107"/>
      <c r="K55" s="107"/>
      <c r="L55" s="107"/>
      <c r="M55" s="107"/>
      <c r="N55" s="107"/>
      <c r="O55" s="107"/>
    </row>
    <row r="56" spans="1:15" ht="15.75" x14ac:dyDescent="0.2">
      <c r="A56" s="107"/>
      <c r="B56" s="97">
        <v>0.1</v>
      </c>
      <c r="C56" s="98">
        <v>0.2</v>
      </c>
      <c r="D56" s="98">
        <v>0.3</v>
      </c>
      <c r="E56" s="96">
        <v>0.4</v>
      </c>
      <c r="F56" s="95">
        <v>0.5</v>
      </c>
      <c r="G56" s="94">
        <v>0.6</v>
      </c>
      <c r="H56" s="100">
        <v>0.7</v>
      </c>
      <c r="I56" s="99">
        <v>0.8</v>
      </c>
      <c r="J56" s="107"/>
      <c r="K56" s="107"/>
      <c r="L56" s="107"/>
      <c r="M56" s="107"/>
      <c r="N56" s="107"/>
      <c r="O56" s="107"/>
    </row>
    <row r="57" spans="1:15" ht="18.75" thickBot="1" x14ac:dyDescent="0.3">
      <c r="A57" s="107"/>
      <c r="B57" s="101">
        <f t="shared" ref="B57:I57" si="14">ROUNDUP($H$49,0)/B56</f>
        <v>720</v>
      </c>
      <c r="C57" s="102">
        <f t="shared" si="14"/>
        <v>360</v>
      </c>
      <c r="D57" s="102">
        <f t="shared" si="14"/>
        <v>240</v>
      </c>
      <c r="E57" s="103">
        <f t="shared" si="14"/>
        <v>180</v>
      </c>
      <c r="F57" s="103">
        <f t="shared" si="14"/>
        <v>144</v>
      </c>
      <c r="G57" s="104">
        <f t="shared" si="14"/>
        <v>120</v>
      </c>
      <c r="H57" s="105">
        <f t="shared" si="14"/>
        <v>102.85714285714286</v>
      </c>
      <c r="I57" s="106">
        <f t="shared" si="14"/>
        <v>90</v>
      </c>
      <c r="J57" s="118"/>
      <c r="K57" s="107"/>
      <c r="L57" s="107"/>
      <c r="M57" s="107"/>
      <c r="N57" s="107"/>
      <c r="O57" s="107"/>
    </row>
    <row r="58" spans="1:15" x14ac:dyDescent="0.2">
      <c r="A58" s="107"/>
      <c r="B58" s="117"/>
      <c r="C58" s="110"/>
      <c r="D58" s="110"/>
      <c r="E58" s="111"/>
      <c r="F58" s="112"/>
      <c r="G58" s="113"/>
      <c r="H58" s="111"/>
      <c r="I58" s="107"/>
      <c r="J58" s="107"/>
      <c r="K58" s="107"/>
      <c r="L58" s="107"/>
      <c r="M58" s="107"/>
      <c r="N58" s="107"/>
      <c r="O58" s="107"/>
    </row>
    <row r="59" spans="1:15" x14ac:dyDescent="0.2">
      <c r="A59" s="107"/>
      <c r="B59" s="117"/>
      <c r="C59" s="110"/>
      <c r="D59" s="110"/>
      <c r="E59" s="111"/>
      <c r="F59" s="112"/>
      <c r="G59" s="113"/>
      <c r="H59" s="111"/>
      <c r="I59" s="107"/>
      <c r="J59" s="107"/>
      <c r="K59" s="107"/>
      <c r="L59" s="107"/>
      <c r="M59" s="107"/>
      <c r="N59" s="107"/>
      <c r="O59" s="107"/>
    </row>
    <row r="60" spans="1:15" x14ac:dyDescent="0.2">
      <c r="A60" s="107"/>
      <c r="B60" s="117"/>
      <c r="C60" s="110"/>
      <c r="D60" s="110"/>
      <c r="E60" s="111"/>
      <c r="F60" s="112"/>
      <c r="G60" s="113"/>
      <c r="H60" s="111"/>
      <c r="I60" s="107"/>
      <c r="J60" s="107"/>
      <c r="K60" s="107"/>
      <c r="L60" s="107"/>
      <c r="M60" s="107"/>
      <c r="N60" s="107"/>
      <c r="O60" s="107"/>
    </row>
    <row r="61" spans="1:15" x14ac:dyDescent="0.2">
      <c r="A61" s="107"/>
      <c r="B61" s="117"/>
      <c r="C61" s="110"/>
      <c r="D61" s="110"/>
      <c r="E61" s="111"/>
      <c r="F61" s="112"/>
      <c r="G61" s="113"/>
      <c r="H61" s="111"/>
      <c r="I61" s="107"/>
      <c r="J61" s="107"/>
      <c r="K61" s="107"/>
      <c r="L61" s="107"/>
      <c r="M61" s="107"/>
      <c r="N61" s="107"/>
      <c r="O61" s="107"/>
    </row>
    <row r="62" spans="1:15" x14ac:dyDescent="0.2">
      <c r="A62" s="107"/>
      <c r="B62" s="117"/>
      <c r="C62" s="110"/>
      <c r="D62" s="110"/>
      <c r="E62" s="111"/>
      <c r="F62" s="112"/>
      <c r="G62" s="113"/>
      <c r="H62" s="111"/>
      <c r="I62" s="107"/>
      <c r="J62" s="107"/>
      <c r="K62" s="107"/>
      <c r="L62" s="107"/>
      <c r="M62" s="107"/>
      <c r="N62" s="107"/>
      <c r="O62" s="107"/>
    </row>
    <row r="63" spans="1:15" x14ac:dyDescent="0.2">
      <c r="A63" s="107"/>
      <c r="B63" s="117"/>
      <c r="C63" s="110"/>
      <c r="D63" s="110"/>
      <c r="E63" s="111"/>
      <c r="F63" s="112"/>
      <c r="G63" s="113"/>
      <c r="H63" s="111"/>
      <c r="I63" s="107"/>
      <c r="J63" s="107"/>
      <c r="K63" s="107"/>
      <c r="L63" s="107"/>
      <c r="M63" s="107"/>
      <c r="N63" s="107"/>
      <c r="O63" s="107"/>
    </row>
    <row r="64" spans="1:15" x14ac:dyDescent="0.2">
      <c r="A64" s="107"/>
      <c r="B64" s="117"/>
      <c r="C64" s="110"/>
      <c r="D64" s="110"/>
      <c r="E64" s="111"/>
      <c r="F64" s="112"/>
      <c r="G64" s="113"/>
      <c r="H64" s="111"/>
      <c r="I64" s="107"/>
      <c r="J64" s="107"/>
      <c r="K64" s="107"/>
      <c r="L64" s="107"/>
      <c r="M64" s="107"/>
      <c r="N64" s="107"/>
      <c r="O64" s="107"/>
    </row>
    <row r="65" spans="1:15" x14ac:dyDescent="0.2">
      <c r="A65" s="107"/>
      <c r="B65" s="117"/>
      <c r="C65" s="110"/>
      <c r="D65" s="110"/>
      <c r="E65" s="111"/>
      <c r="F65" s="112"/>
      <c r="G65" s="113"/>
      <c r="H65" s="111"/>
      <c r="I65" s="107"/>
      <c r="J65" s="107"/>
      <c r="K65" s="107"/>
      <c r="L65" s="107"/>
      <c r="M65" s="107"/>
      <c r="N65" s="107"/>
      <c r="O65" s="107"/>
    </row>
    <row r="66" spans="1:15" x14ac:dyDescent="0.2">
      <c r="A66" s="107"/>
      <c r="B66" s="117"/>
      <c r="C66" s="110"/>
      <c r="D66" s="110"/>
      <c r="E66" s="111"/>
      <c r="F66" s="112"/>
      <c r="G66" s="113"/>
      <c r="H66" s="111"/>
      <c r="I66" s="107"/>
      <c r="J66" s="107"/>
      <c r="K66" s="107"/>
      <c r="L66" s="107"/>
      <c r="M66" s="107"/>
      <c r="N66" s="107"/>
      <c r="O66" s="107"/>
    </row>
    <row r="67" spans="1:15" x14ac:dyDescent="0.2">
      <c r="A67" s="107"/>
      <c r="B67" s="117"/>
      <c r="C67" s="110"/>
      <c r="D67" s="110"/>
      <c r="E67" s="111"/>
      <c r="F67" s="112"/>
      <c r="G67" s="113"/>
      <c r="H67" s="111"/>
      <c r="I67" s="107"/>
      <c r="J67" s="107"/>
      <c r="K67" s="107"/>
      <c r="L67" s="107"/>
      <c r="M67" s="107"/>
      <c r="N67" s="107"/>
      <c r="O67" s="107"/>
    </row>
    <row r="68" spans="1:15" x14ac:dyDescent="0.2">
      <c r="A68" s="107"/>
      <c r="B68" s="117"/>
      <c r="C68" s="110"/>
      <c r="D68" s="110"/>
      <c r="E68" s="111"/>
      <c r="F68" s="112"/>
      <c r="G68" s="113"/>
      <c r="H68" s="111"/>
      <c r="I68" s="107"/>
      <c r="J68" s="107"/>
      <c r="K68" s="107"/>
      <c r="L68" s="107"/>
      <c r="M68" s="107"/>
      <c r="N68" s="107"/>
      <c r="O68" s="107"/>
    </row>
    <row r="69" spans="1:15" s="107" customFormat="1" x14ac:dyDescent="0.2">
      <c r="B69" s="117"/>
      <c r="C69" s="110"/>
      <c r="D69" s="110"/>
      <c r="E69" s="111"/>
      <c r="F69" s="112"/>
      <c r="G69" s="113"/>
      <c r="H69" s="111"/>
    </row>
    <row r="70" spans="1:15" s="107" customFormat="1" x14ac:dyDescent="0.2">
      <c r="B70" s="117"/>
      <c r="C70" s="110"/>
      <c r="D70" s="110"/>
      <c r="E70" s="111"/>
      <c r="F70" s="112"/>
      <c r="G70" s="113"/>
      <c r="H70" s="111"/>
    </row>
    <row r="71" spans="1:15" s="107" customFormat="1" x14ac:dyDescent="0.2">
      <c r="B71" s="117"/>
      <c r="C71" s="110"/>
      <c r="D71" s="110"/>
      <c r="E71" s="111"/>
      <c r="F71" s="112"/>
      <c r="G71" s="113"/>
      <c r="H71" s="111"/>
    </row>
    <row r="72" spans="1:15" s="107" customFormat="1" x14ac:dyDescent="0.2">
      <c r="B72" s="117"/>
      <c r="C72" s="110"/>
      <c r="D72" s="110"/>
      <c r="E72" s="111"/>
      <c r="F72" s="112"/>
      <c r="G72" s="113"/>
      <c r="H72" s="111"/>
    </row>
    <row r="73" spans="1:15" s="107" customFormat="1" x14ac:dyDescent="0.2">
      <c r="B73" s="117"/>
      <c r="C73" s="110"/>
      <c r="D73" s="110"/>
      <c r="E73" s="111"/>
      <c r="F73" s="112"/>
      <c r="G73" s="113"/>
      <c r="H73" s="111"/>
    </row>
    <row r="74" spans="1:15" s="107" customFormat="1" x14ac:dyDescent="0.2">
      <c r="B74" s="117"/>
      <c r="C74" s="110"/>
      <c r="D74" s="110"/>
      <c r="E74" s="111"/>
      <c r="F74" s="112"/>
      <c r="G74" s="113"/>
      <c r="H74" s="111"/>
    </row>
    <row r="75" spans="1:15" s="107" customFormat="1" x14ac:dyDescent="0.2">
      <c r="B75" s="117"/>
      <c r="C75" s="110"/>
      <c r="D75" s="110"/>
      <c r="E75" s="111"/>
      <c r="F75" s="112"/>
      <c r="G75" s="113"/>
      <c r="H75" s="111"/>
    </row>
    <row r="76" spans="1:15" s="107" customFormat="1" x14ac:dyDescent="0.2">
      <c r="B76" s="117"/>
      <c r="C76" s="110"/>
      <c r="D76" s="110"/>
      <c r="E76" s="111"/>
      <c r="F76" s="112"/>
      <c r="G76" s="113"/>
      <c r="H76" s="111"/>
    </row>
    <row r="77" spans="1:15" s="107" customFormat="1" x14ac:dyDescent="0.2">
      <c r="B77" s="117"/>
      <c r="C77" s="110"/>
      <c r="D77" s="110"/>
      <c r="E77" s="111"/>
      <c r="F77" s="112"/>
      <c r="G77" s="113"/>
      <c r="H77" s="111"/>
    </row>
    <row r="78" spans="1:15" s="107" customFormat="1" x14ac:dyDescent="0.2">
      <c r="B78" s="117"/>
      <c r="C78" s="110"/>
      <c r="D78" s="110"/>
      <c r="E78" s="111"/>
      <c r="F78" s="112"/>
      <c r="G78" s="113"/>
      <c r="H78" s="111"/>
    </row>
    <row r="79" spans="1:15" s="107" customFormat="1" x14ac:dyDescent="0.2">
      <c r="B79" s="117"/>
      <c r="C79" s="110"/>
      <c r="D79" s="110"/>
      <c r="E79" s="111"/>
      <c r="F79" s="112"/>
      <c r="G79" s="113"/>
      <c r="H79" s="111"/>
    </row>
    <row r="80" spans="1:15" s="107" customFormat="1" x14ac:dyDescent="0.2">
      <c r="B80" s="117"/>
      <c r="C80" s="110"/>
      <c r="D80" s="110"/>
      <c r="E80" s="111"/>
      <c r="F80" s="112"/>
      <c r="G80" s="113"/>
      <c r="H80" s="111"/>
    </row>
    <row r="81" spans="2:8" s="107" customFormat="1" x14ac:dyDescent="0.2">
      <c r="B81" s="117"/>
      <c r="C81" s="110"/>
      <c r="D81" s="110"/>
      <c r="E81" s="111"/>
      <c r="F81" s="112"/>
      <c r="G81" s="113"/>
      <c r="H81" s="111"/>
    </row>
    <row r="82" spans="2:8" s="107" customFormat="1" x14ac:dyDescent="0.2">
      <c r="B82" s="117"/>
      <c r="C82" s="110"/>
      <c r="D82" s="110"/>
      <c r="E82" s="111"/>
      <c r="F82" s="112"/>
      <c r="G82" s="113"/>
      <c r="H82" s="111"/>
    </row>
  </sheetData>
  <mergeCells count="18">
    <mergeCell ref="D46:F46"/>
    <mergeCell ref="C49:F49"/>
    <mergeCell ref="B54:I55"/>
    <mergeCell ref="A18:H18"/>
    <mergeCell ref="A29:H29"/>
    <mergeCell ref="A38:H38"/>
    <mergeCell ref="D28:F28"/>
    <mergeCell ref="D37:F37"/>
    <mergeCell ref="K3:O4"/>
    <mergeCell ref="K37:O38"/>
    <mergeCell ref="K28:O29"/>
    <mergeCell ref="K17:O18"/>
    <mergeCell ref="A2:B3"/>
    <mergeCell ref="D17:F17"/>
    <mergeCell ref="A1:H1"/>
    <mergeCell ref="C2:D2"/>
    <mergeCell ref="G2:H2"/>
    <mergeCell ref="A4:H4"/>
  </mergeCells>
  <phoneticPr fontId="0" type="noConversion"/>
  <conditionalFormatting sqref="E50:E53 E58:E65536 E14 E1:E11 E16:E41 E45:E48">
    <cfRule type="cellIs" dxfId="45" priority="24" stopIfTrue="1" operator="equal">
      <formula>"donnée ?"</formula>
    </cfRule>
  </conditionalFormatting>
  <conditionalFormatting sqref="G58:H65536 G14:H14 G1:H11 G16:H40 G45:H53">
    <cfRule type="cellIs" dxfId="44" priority="25" stopIfTrue="1" operator="notEqual">
      <formula>0</formula>
    </cfRule>
  </conditionalFormatting>
  <conditionalFormatting sqref="E12">
    <cfRule type="cellIs" dxfId="43" priority="22" stopIfTrue="1" operator="equal">
      <formula>"donnée ?"</formula>
    </cfRule>
  </conditionalFormatting>
  <conditionalFormatting sqref="G12:H12">
    <cfRule type="cellIs" dxfId="42" priority="23" stopIfTrue="1" operator="notEqual">
      <formula>0</formula>
    </cfRule>
  </conditionalFormatting>
  <conditionalFormatting sqref="E13">
    <cfRule type="cellIs" dxfId="41" priority="20" stopIfTrue="1" operator="equal">
      <formula>"donnée ?"</formula>
    </cfRule>
  </conditionalFormatting>
  <conditionalFormatting sqref="G13:H13">
    <cfRule type="cellIs" dxfId="40" priority="21" stopIfTrue="1" operator="notEqual">
      <formula>0</formula>
    </cfRule>
  </conditionalFormatting>
  <conditionalFormatting sqref="E15">
    <cfRule type="cellIs" dxfId="39" priority="18" stopIfTrue="1" operator="equal">
      <formula>"donnée ?"</formula>
    </cfRule>
  </conditionalFormatting>
  <conditionalFormatting sqref="G15:H15">
    <cfRule type="cellIs" dxfId="38" priority="19" stopIfTrue="1" operator="notEqual">
      <formula>0</formula>
    </cfRule>
  </conditionalFormatting>
  <conditionalFormatting sqref="E44">
    <cfRule type="cellIs" dxfId="37" priority="16" stopIfTrue="1" operator="equal">
      <formula>"donnée ?"</formula>
    </cfRule>
  </conditionalFormatting>
  <conditionalFormatting sqref="G44:H44">
    <cfRule type="cellIs" dxfId="36" priority="17" stopIfTrue="1" operator="notEqual">
      <formula>0</formula>
    </cfRule>
  </conditionalFormatting>
  <conditionalFormatting sqref="E42">
    <cfRule type="cellIs" dxfId="35" priority="12" stopIfTrue="1" operator="equal">
      <formula>"donnée ?"</formula>
    </cfRule>
  </conditionalFormatting>
  <conditionalFormatting sqref="G42:H42">
    <cfRule type="cellIs" dxfId="34" priority="13" stopIfTrue="1" operator="notEqual">
      <formula>0</formula>
    </cfRule>
  </conditionalFormatting>
  <conditionalFormatting sqref="E43">
    <cfRule type="cellIs" dxfId="33" priority="10" stopIfTrue="1" operator="equal">
      <formula>"donnée ?"</formula>
    </cfRule>
  </conditionalFormatting>
  <conditionalFormatting sqref="G43:H43">
    <cfRule type="cellIs" dxfId="32" priority="11" stopIfTrue="1" operator="notEqual">
      <formula>0</formula>
    </cfRule>
  </conditionalFormatting>
  <conditionalFormatting sqref="G41:H41">
    <cfRule type="cellIs" dxfId="23" priority="1" stopIfTrue="1" operator="notEqual">
      <formula>0</formula>
    </cfRule>
  </conditionalFormatting>
  <pageMargins left="0.78740157499999996" right="0.78740157499999996" top="0.984251969" bottom="0.984251969" header="0.5" footer="0.5"/>
  <pageSetup paperSize="9" orientation="portrait" horizontalDpi="4294967293"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BW93"/>
  <sheetViews>
    <sheetView workbookViewId="0">
      <pane ySplit="3" topLeftCell="A4" activePane="bottomLeft" state="frozenSplit"/>
      <selection pane="bottomLeft" activeCell="A4" sqref="A4:H4"/>
    </sheetView>
  </sheetViews>
  <sheetFormatPr baseColWidth="10" defaultColWidth="9.140625" defaultRowHeight="12.75" x14ac:dyDescent="0.2"/>
  <cols>
    <col min="1" max="1" width="3" customWidth="1"/>
    <col min="2" max="2" width="21" style="1" customWidth="1"/>
    <col min="3" max="3" width="13.140625" style="50" customWidth="1"/>
    <col min="4" max="4" width="10.42578125" style="50" customWidth="1"/>
    <col min="5" max="5" width="13.28515625" style="31" customWidth="1"/>
    <col min="6" max="6" width="13.28515625" style="45" customWidth="1"/>
    <col min="7" max="7" width="10.85546875" style="36" customWidth="1"/>
    <col min="8" max="8" width="9.7109375" style="31" customWidth="1"/>
    <col min="9" max="9" width="10.42578125" customWidth="1"/>
    <col min="10" max="10" width="9.140625" customWidth="1"/>
    <col min="11" max="11" width="7.140625" customWidth="1"/>
    <col min="12" max="12" width="7.7109375" customWidth="1"/>
    <col min="13" max="13" width="7.28515625" customWidth="1"/>
    <col min="14" max="14" width="6.7109375" customWidth="1"/>
    <col min="15" max="15" width="7.140625" customWidth="1"/>
    <col min="16" max="75" width="9.140625" style="107" customWidth="1"/>
  </cols>
  <sheetData>
    <row r="1" spans="1:75" ht="27" customHeight="1" x14ac:dyDescent="0.2">
      <c r="A1" s="161" t="s">
        <v>55</v>
      </c>
      <c r="B1" s="162"/>
      <c r="C1" s="162"/>
      <c r="D1" s="162"/>
      <c r="E1" s="162"/>
      <c r="F1" s="162"/>
      <c r="G1" s="162"/>
      <c r="H1" s="163"/>
      <c r="I1" s="107"/>
      <c r="J1" s="107"/>
      <c r="K1" s="107"/>
      <c r="L1" s="107"/>
      <c r="M1" s="107"/>
      <c r="N1" s="107"/>
      <c r="O1" s="107"/>
    </row>
    <row r="2" spans="1:75" s="3" customFormat="1" ht="13.5" thickBot="1" x14ac:dyDescent="0.25">
      <c r="A2" s="154" t="s">
        <v>21</v>
      </c>
      <c r="B2" s="155"/>
      <c r="C2" s="164" t="s">
        <v>22</v>
      </c>
      <c r="D2" s="165"/>
      <c r="E2" s="79" t="s">
        <v>25</v>
      </c>
      <c r="F2" s="80" t="s">
        <v>27</v>
      </c>
      <c r="G2" s="166" t="s">
        <v>29</v>
      </c>
      <c r="H2" s="167"/>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row>
    <row r="3" spans="1:75" s="2" customFormat="1" ht="37.5" customHeight="1" thickBot="1" x14ac:dyDescent="0.25">
      <c r="A3" s="156"/>
      <c r="B3" s="157"/>
      <c r="C3" s="77" t="s">
        <v>23</v>
      </c>
      <c r="D3" s="78" t="s">
        <v>24</v>
      </c>
      <c r="E3" s="76" t="s">
        <v>26</v>
      </c>
      <c r="F3" s="75" t="s">
        <v>28</v>
      </c>
      <c r="G3" s="74" t="s">
        <v>19</v>
      </c>
      <c r="H3" s="30" t="str">
        <f>"A/H en " &amp; FIXED(' Données SO33i'!C1,0,1)&amp;"V"</f>
        <v>A/H en 12V</v>
      </c>
      <c r="I3" s="109"/>
      <c r="J3" s="109"/>
      <c r="K3" s="184" t="s">
        <v>47</v>
      </c>
      <c r="L3" s="185"/>
      <c r="M3" s="185"/>
      <c r="N3" s="185"/>
      <c r="O3" s="186"/>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row>
    <row r="4" spans="1:75" x14ac:dyDescent="0.2">
      <c r="A4" s="213" t="s">
        <v>0</v>
      </c>
      <c r="B4" s="214"/>
      <c r="C4" s="147"/>
      <c r="D4" s="147"/>
      <c r="E4" s="147"/>
      <c r="F4" s="147"/>
      <c r="G4" s="147"/>
      <c r="H4" s="215"/>
      <c r="I4" s="107"/>
      <c r="J4" s="107"/>
      <c r="K4" s="187"/>
      <c r="L4" s="188"/>
      <c r="M4" s="188"/>
      <c r="N4" s="188"/>
      <c r="O4" s="189"/>
    </row>
    <row r="5" spans="1:75" x14ac:dyDescent="0.2">
      <c r="A5" s="13"/>
      <c r="B5" s="14" t="str">
        <f>' Données SO33i'!B5</f>
        <v>Centrale navigation</v>
      </c>
      <c r="C5" s="82">
        <f>IF($O5=0,0,IF($O5=1,' Données SO33i'!$C5,IF($O5=3,' Données SO33i'!$D5*' Données SO33i'!$C$1,IF($O5=5,' Données SO33i'!$E5/1000,IF($O5=11,' Données SO33i'!$F5/1000*' Données SO33i'!$C$1,"donnée ?")))))</f>
        <v>2.64</v>
      </c>
      <c r="D5" s="46">
        <f>IF($O5=0,0,IF($O5=1,' Données SO33i'!$C5/' Données SO33i'!$C$1,IF($O5=3,' Données SO33i'!$D5,IF($O5=5,' Données SO33i'!$E5/1000/' Données SO33i'!$C$1,IF($O5=11,' Données SO33i'!$F5/1000,"donnée ?")))))</f>
        <v>0.22</v>
      </c>
      <c r="E5" s="81">
        <f>IF(D5=0,0,IF(' Données SO33i'!I5="",IF(' Données SO33i'!J5="","donnée ?",' Données SO33i'!J5/60),' Données SO33i'!I5+(' Données SO33i'!J5/60)))</f>
        <v>24</v>
      </c>
      <c r="F5" s="43">
        <f t="shared" ref="F5:F11" si="0">IF(E5&lt;&gt;"",IF(E5&lt;&gt;"donnée ?",E5/24,0),0)</f>
        <v>1</v>
      </c>
      <c r="G5" s="32">
        <f t="shared" ref="G5:G11" si="1">IF($O5&lt;&gt;0,IF($E5&lt;&gt;"donnée ?",C5*E5/1000,0),0)</f>
        <v>6.336E-2</v>
      </c>
      <c r="H5" s="19">
        <f t="shared" ref="H5:H11" si="2">IF($O5&lt;&gt;0,IF($E5&lt;&gt;"donnée ?",D5*E5,0),0)</f>
        <v>5.28</v>
      </c>
      <c r="I5" s="107"/>
      <c r="J5" s="107"/>
      <c r="K5" s="38">
        <f>IF(' Données SO33i'!C5&lt;&gt;"",1,0)</f>
        <v>0</v>
      </c>
      <c r="L5" s="37">
        <f>IF(' Données SO33i'!D5&lt;&gt;"",3,0)</f>
        <v>0</v>
      </c>
      <c r="M5" s="37">
        <f>IF(' Données SO33i'!E5&lt;&gt;"",5,0)</f>
        <v>0</v>
      </c>
      <c r="N5" s="37">
        <f>IF(' Données SO33i'!F5&lt;&gt;"",11,0)</f>
        <v>11</v>
      </c>
      <c r="O5" s="39">
        <f t="shared" ref="O5:O16" si="3">SUM(K5:N5)</f>
        <v>11</v>
      </c>
    </row>
    <row r="6" spans="1:75" x14ac:dyDescent="0.2">
      <c r="A6" s="13"/>
      <c r="B6" s="14" t="str">
        <f>' Données SO33i'!B6</f>
        <v>Afficheur n°1</v>
      </c>
      <c r="C6" s="82">
        <f>IF($O6=0,0,IF($O6=1,' Données SO33i'!$C6,IF($O6=3,' Données SO33i'!$D6*' Données SO33i'!$C$1,IF($O6=5,' Données SO33i'!$E6/1000,IF($O6=11,' Données SO33i'!$F6/1000*' Données SO33i'!$C$1,"donnée ?")))))</f>
        <v>0</v>
      </c>
      <c r="D6" s="46">
        <f>IF($O6=0,0,IF($O6=1,' Données SO33i'!$C6/' Données SO33i'!$C$1,IF($O6=3,' Données SO33i'!$D6,IF($O6=5,' Données SO33i'!$E6/1000/' Données SO33i'!$C$1,IF($O6=11,' Données SO33i'!$F6/1000,"donnée ?")))))</f>
        <v>0</v>
      </c>
      <c r="E6" s="81">
        <f>IF(D6=0,0,IF(' Données SO33i'!I6="",IF(' Données SO33i'!J6="","donnée ?",' Données SO33i'!J6/60),' Données SO33i'!I6+(' Données SO33i'!J6/60)))</f>
        <v>0</v>
      </c>
      <c r="F6" s="43">
        <f t="shared" si="0"/>
        <v>0</v>
      </c>
      <c r="G6" s="32">
        <f t="shared" si="1"/>
        <v>0</v>
      </c>
      <c r="H6" s="19">
        <f t="shared" si="2"/>
        <v>0</v>
      </c>
      <c r="I6" s="107"/>
      <c r="J6" s="107"/>
      <c r="K6" s="38">
        <f>IF(' Données SO33i'!C6&lt;&gt;"",1,0)</f>
        <v>0</v>
      </c>
      <c r="L6" s="37">
        <f>IF(' Données SO33i'!D6&lt;&gt;"",3,0)</f>
        <v>0</v>
      </c>
      <c r="M6" s="37">
        <f>IF(' Données SO33i'!E6&lt;&gt;"",5,0)</f>
        <v>0</v>
      </c>
      <c r="N6" s="37">
        <f>IF(' Données SO33i'!F6&lt;&gt;"",11,0)</f>
        <v>0</v>
      </c>
      <c r="O6" s="39">
        <f t="shared" si="3"/>
        <v>0</v>
      </c>
    </row>
    <row r="7" spans="1:75" x14ac:dyDescent="0.2">
      <c r="A7" s="13"/>
      <c r="B7" s="14" t="str">
        <f>' Données SO33i'!B7</f>
        <v>Afficheur n°2</v>
      </c>
      <c r="C7" s="82">
        <f>IF($O7=0,0,IF($O7=1,' Données SO33i'!$C7,IF($O7=3,' Données SO33i'!$D7*' Données SO33i'!$C$1,IF($O7=5,' Données SO33i'!$E7/1000,IF($O7=11,' Données SO33i'!$F7/1000*' Données SO33i'!$C$1,"donnée ?")))))</f>
        <v>0</v>
      </c>
      <c r="D7" s="46">
        <f>IF($O7=0,0,IF($O7=1,' Données SO33i'!$C7/' Données SO33i'!$C$1,IF($O7=3,' Données SO33i'!$D7,IF($O7=5,' Données SO33i'!$E7/1000/' Données SO33i'!$C$1,IF($O7=11,' Données SO33i'!$F7/1000,"donnée ?")))))</f>
        <v>0</v>
      </c>
      <c r="E7" s="81">
        <f>IF(D7=0,0,IF(' Données SO33i'!I7="",IF(' Données SO33i'!J7="","donnée ?",' Données SO33i'!J7/60),' Données SO33i'!I7+(' Données SO33i'!J7/60)))</f>
        <v>0</v>
      </c>
      <c r="F7" s="43">
        <f t="shared" si="0"/>
        <v>0</v>
      </c>
      <c r="G7" s="32">
        <f t="shared" si="1"/>
        <v>0</v>
      </c>
      <c r="H7" s="19">
        <f t="shared" si="2"/>
        <v>0</v>
      </c>
      <c r="I7" s="107"/>
      <c r="J7" s="107"/>
      <c r="K7" s="38">
        <f>IF(' Données SO33i'!C7&lt;&gt;"",1,0)</f>
        <v>0</v>
      </c>
      <c r="L7" s="37">
        <f>IF(' Données SO33i'!D7&lt;&gt;"",3,0)</f>
        <v>0</v>
      </c>
      <c r="M7" s="37">
        <f>IF(' Données SO33i'!E7&lt;&gt;"",5,0)</f>
        <v>0</v>
      </c>
      <c r="N7" s="37">
        <f>IF(' Données SO33i'!F7&lt;&gt;"",11,0)</f>
        <v>0</v>
      </c>
      <c r="O7" s="39">
        <f t="shared" si="3"/>
        <v>0</v>
      </c>
    </row>
    <row r="8" spans="1:75" x14ac:dyDescent="0.2">
      <c r="A8" s="13"/>
      <c r="B8" s="14" t="str">
        <f>' Données SO33i'!B8</f>
        <v>Traceur carto</v>
      </c>
      <c r="C8" s="82">
        <f>IF($O8=0,0,IF($O8=1,' Données SO33i'!$C8,IF($O8=3,' Données SO33i'!$D8*' Données SO33i'!$C$1,IF($O8=5,' Données SO33i'!$E8/1000,IF($O8=11,' Données SO33i'!$F8/1000*' Données SO33i'!$C$1,"donnée ?")))))</f>
        <v>10</v>
      </c>
      <c r="D8" s="46">
        <f>IF($O8=0,0,IF($O8=1,' Données SO33i'!$C8/' Données SO33i'!$C$1,IF($O8=3,' Données SO33i'!$D8,IF($O8=5,' Données SO33i'!$E8/1000/' Données SO33i'!$C$1,IF($O8=11,' Données SO33i'!$F8/1000,"donnée ?")))))</f>
        <v>0.83333333333333337</v>
      </c>
      <c r="E8" s="81">
        <f>IF(D8=0,0,IF(' Données SO33i'!I8="",IF(' Données SO33i'!J8="","donnée ?",' Données SO33i'!J8/60),' Données SO33i'!I8+(' Données SO33i'!J8/60)))</f>
        <v>24</v>
      </c>
      <c r="F8" s="43">
        <f t="shared" si="0"/>
        <v>1</v>
      </c>
      <c r="G8" s="32">
        <f t="shared" si="1"/>
        <v>0.24</v>
      </c>
      <c r="H8" s="19">
        <f t="shared" si="2"/>
        <v>20</v>
      </c>
      <c r="I8" s="107"/>
      <c r="J8" s="107"/>
      <c r="K8" s="38">
        <f>IF(' Données SO33i'!C8&lt;&gt;"",1,0)</f>
        <v>1</v>
      </c>
      <c r="L8" s="37">
        <f>IF(' Données SO33i'!D8&lt;&gt;"",3,0)</f>
        <v>0</v>
      </c>
      <c r="M8" s="37">
        <f>IF(' Données SO33i'!E8&lt;&gt;"",5,0)</f>
        <v>0</v>
      </c>
      <c r="N8" s="37">
        <f>IF(' Données SO33i'!F8&lt;&gt;"",11,0)</f>
        <v>0</v>
      </c>
      <c r="O8" s="39">
        <f t="shared" si="3"/>
        <v>1</v>
      </c>
    </row>
    <row r="9" spans="1:75" x14ac:dyDescent="0.2">
      <c r="A9" s="13"/>
      <c r="B9" s="14" t="str">
        <f>' Données SO33i'!B9</f>
        <v>VHF emission</v>
      </c>
      <c r="C9" s="82">
        <f>IF($O9=0,0,IF($O9=1,' Données SO33i'!$C9,IF($O9=3,' Données SO33i'!$D9*' Données SO33i'!$C$1,IF($O9=5,' Données SO33i'!$E9/1000,IF($O9=11,' Données SO33i'!$F9/1000*' Données SO33i'!$C$1,"donnée ?")))))</f>
        <v>60</v>
      </c>
      <c r="D9" s="46">
        <f>IF($O9=0,0,IF($O9=1,' Données SO33i'!$C9/' Données SO33i'!$C$1,IF($O9=3,' Données SO33i'!$D9,IF($O9=5,' Données SO33i'!$E9/1000/' Données SO33i'!$C$1,IF($O9=11,' Données SO33i'!$F9/1000,"donnée ?")))))</f>
        <v>5</v>
      </c>
      <c r="E9" s="81">
        <f>IF(D9=0,0,IF(' Données SO33i'!I9="",IF(' Données SO33i'!J9="","donnée ?",' Données SO33i'!J9/60),' Données SO33i'!I9+(' Données SO33i'!J9/60)))</f>
        <v>1</v>
      </c>
      <c r="F9" s="43">
        <f t="shared" si="0"/>
        <v>4.1666666666666664E-2</v>
      </c>
      <c r="G9" s="32">
        <f t="shared" si="1"/>
        <v>0.06</v>
      </c>
      <c r="H9" s="19">
        <f t="shared" si="2"/>
        <v>5</v>
      </c>
      <c r="I9" s="107"/>
      <c r="J9" s="107"/>
      <c r="K9" s="38">
        <f>IF(' Données SO33i'!C9&lt;&gt;"",1,0)</f>
        <v>0</v>
      </c>
      <c r="L9" s="37">
        <f>IF(' Données SO33i'!D9&lt;&gt;"",3,0)</f>
        <v>3</v>
      </c>
      <c r="M9" s="37">
        <f>IF(' Données SO33i'!E9&lt;&gt;"",5,0)</f>
        <v>0</v>
      </c>
      <c r="N9" s="37">
        <f>IF(' Données SO33i'!F9&lt;&gt;"",11,0)</f>
        <v>0</v>
      </c>
      <c r="O9" s="39">
        <f t="shared" si="3"/>
        <v>3</v>
      </c>
    </row>
    <row r="10" spans="1:75" x14ac:dyDescent="0.2">
      <c r="A10" s="13"/>
      <c r="B10" s="14" t="str">
        <f>' Données SO33i'!B10</f>
        <v>VHF réception</v>
      </c>
      <c r="C10" s="82">
        <f>IF($O10=0,0,IF($O10=1,' Données SO33i'!$C10,IF($O10=3,' Données SO33i'!$D10*' Données SO33i'!$C$1,IF($O10=5,' Données SO33i'!$E10/1000,IF($O10=11,' Données SO33i'!$F10/1000*' Données SO33i'!$C$1,"donnée ?")))))</f>
        <v>1.2000000000000002</v>
      </c>
      <c r="D10" s="46">
        <f>IF($O10=0,0,IF($O10=1,' Données SO33i'!$C10/' Données SO33i'!$C$1,IF($O10=3,' Données SO33i'!$D10,IF($O10=5,' Données SO33i'!$E10/1000/' Données SO33i'!$C$1,IF($O10=11,' Données SO33i'!$F10/1000,"donnée ?")))))</f>
        <v>0.1</v>
      </c>
      <c r="E10" s="81">
        <f>IF(D10=0,0,IF(' Données SO33i'!I10="",IF(' Données SO33i'!J10="","donnée ?",' Données SO33i'!J10/60),' Données SO33i'!I10+(' Données SO33i'!J10/60)))</f>
        <v>23</v>
      </c>
      <c r="F10" s="43">
        <f t="shared" si="0"/>
        <v>0.95833333333333337</v>
      </c>
      <c r="G10" s="32">
        <f t="shared" si="1"/>
        <v>2.7600000000000006E-2</v>
      </c>
      <c r="H10" s="19">
        <f t="shared" si="2"/>
        <v>2.3000000000000003</v>
      </c>
      <c r="I10" s="107"/>
      <c r="J10" s="107"/>
      <c r="K10" s="38">
        <f>IF(' Données SO33i'!C10&lt;&gt;"",1,0)</f>
        <v>0</v>
      </c>
      <c r="L10" s="37">
        <f>IF(' Données SO33i'!D10&lt;&gt;"",3,0)</f>
        <v>3</v>
      </c>
      <c r="M10" s="37">
        <f>IF(' Données SO33i'!E10&lt;&gt;"",5,0)</f>
        <v>0</v>
      </c>
      <c r="N10" s="37">
        <f>IF(' Données SO33i'!F10&lt;&gt;"",11,0)</f>
        <v>0</v>
      </c>
      <c r="O10" s="39">
        <f t="shared" si="3"/>
        <v>3</v>
      </c>
    </row>
    <row r="11" spans="1:75" x14ac:dyDescent="0.2">
      <c r="A11" s="13"/>
      <c r="B11" s="14" t="str">
        <f>' Données SO33i'!B11</f>
        <v>Ordinateur</v>
      </c>
      <c r="C11" s="82">
        <f>IF($O11=0,0,IF($O11=1,' Données SO33i'!$C11,IF($O11=3,' Données SO33i'!$D11*' Données SO33i'!$C$1,IF($O11=5,' Données SO33i'!$E11/1000,IF($O11=11,' Données SO33i'!$F11/1000*' Données SO33i'!$C$1,"donnée ?")))))</f>
        <v>0</v>
      </c>
      <c r="D11" s="46">
        <f>IF($O11=0,0,IF($O11=1,' Données SO33i'!$C11/' Données SO33i'!$C$1,IF($O11=3,' Données SO33i'!$D11,IF($O11=5,' Données SO33i'!$E11/1000/' Données SO33i'!$C$1,IF($O11=11,' Données SO33i'!$F11/1000,"donnée ?")))))</f>
        <v>0</v>
      </c>
      <c r="E11" s="81">
        <f>IF(D11=0,0,IF(' Données SO33i'!I11="",IF(' Données SO33i'!J11="","donnée ?",' Données SO33i'!J11/60),' Données SO33i'!I11+(' Données SO33i'!J11/60)))</f>
        <v>0</v>
      </c>
      <c r="F11" s="43">
        <f t="shared" si="0"/>
        <v>0</v>
      </c>
      <c r="G11" s="32">
        <f t="shared" si="1"/>
        <v>0</v>
      </c>
      <c r="H11" s="19">
        <f t="shared" si="2"/>
        <v>0</v>
      </c>
      <c r="I11" s="107"/>
      <c r="J11" s="107"/>
      <c r="K11" s="38">
        <f>IF(' Données SO33i'!C11&lt;&gt;"",1,0)</f>
        <v>0</v>
      </c>
      <c r="L11" s="37">
        <f>IF(' Données SO33i'!D11&lt;&gt;"",3,0)</f>
        <v>0</v>
      </c>
      <c r="M11" s="37">
        <f>IF(' Données SO33i'!E11&lt;&gt;"",5,0)</f>
        <v>0</v>
      </c>
      <c r="N11" s="37">
        <f>IF(' Données SO33i'!F11&lt;&gt;"",11,0)</f>
        <v>0</v>
      </c>
      <c r="O11" s="39">
        <f t="shared" si="3"/>
        <v>0</v>
      </c>
    </row>
    <row r="12" spans="1:75" x14ac:dyDescent="0.2">
      <c r="A12" s="13"/>
      <c r="B12" s="14" t="str">
        <f>' Données SO33i'!B12</f>
        <v>Pilote auto</v>
      </c>
      <c r="C12" s="82">
        <f>IF(B12="","",IF($O12=0,0,IF($O12=1,' Données SO33i'!$C12,IF($O12=3,' Données SO33i'!$D12*' Données SO33i'!$C$1,IF($O12=5,' Données SO33i'!$E12/1000,IF($O12=11,' Données SO33i'!$F12/1000*' Données SO33i'!$C$1,"donnée ?"))))))</f>
        <v>60</v>
      </c>
      <c r="D12" s="46">
        <f>IF(B12="","",IF($O12=0,0,IF($O12=1,' Données SO33i'!$C12/' Données SO33i'!$C$1,IF($O12=3,' Données SO33i'!$D12,IF($O12=5,' Données SO33i'!$E12/1000/' Données SO33i'!$C$1,IF($O12=11,' Données SO33i'!$F12/1000,"donnée ?"))))))</f>
        <v>5</v>
      </c>
      <c r="E12" s="15">
        <f>IF(B12="","",IF(D12=0,0,IF(' Données SO33i'!I12="",IF(' Données SO33i'!J12="","donnée ?",' Données SO33i'!J12/60),' Données SO33i'!I12+(' Données SO33i'!J12/60))))</f>
        <v>8</v>
      </c>
      <c r="F12" s="43">
        <f>IF(B12="","",IF(E12&lt;&gt;"",IF(E12&lt;&gt;"donnée ?",E12/24,0),0))</f>
        <v>0.33333333333333331</v>
      </c>
      <c r="G12" s="32">
        <f>IF(B12="","",IF($O12&lt;&gt;0,IF($E12&lt;&gt;"donnée ?",C12*E12/1000,0),0))</f>
        <v>0.48</v>
      </c>
      <c r="H12" s="19">
        <f>IF(B12="","",IF($O12&lt;&gt;0,IF($E12&lt;&gt;"donnée ?",D12*E12,0),0))</f>
        <v>40</v>
      </c>
      <c r="I12" s="107"/>
      <c r="J12" s="107"/>
      <c r="K12" s="38">
        <f>IF(' Données SO33i'!C12&lt;&gt;"",1,0)</f>
        <v>0</v>
      </c>
      <c r="L12" s="37">
        <f>IF(' Données SO33i'!D12&lt;&gt;"",3,0)</f>
        <v>3</v>
      </c>
      <c r="M12" s="37">
        <f>IF(' Données SO33i'!E12&lt;&gt;"",5,0)</f>
        <v>0</v>
      </c>
      <c r="N12" s="37">
        <f>IF(' Données SO33i'!F12&lt;&gt;"",11,0)</f>
        <v>0</v>
      </c>
      <c r="O12" s="39">
        <f t="shared" si="3"/>
        <v>3</v>
      </c>
    </row>
    <row r="13" spans="1:75" x14ac:dyDescent="0.2">
      <c r="A13" s="13"/>
      <c r="B13" s="14" t="str">
        <f>' Données SO33i'!B13</f>
        <v>Radar</v>
      </c>
      <c r="C13" s="82"/>
      <c r="D13" s="46"/>
      <c r="E13" s="15"/>
      <c r="F13" s="43"/>
      <c r="G13" s="32"/>
      <c r="H13" s="19"/>
      <c r="I13" s="107"/>
      <c r="J13" s="107"/>
      <c r="K13" s="38"/>
      <c r="L13" s="37"/>
      <c r="M13" s="37"/>
      <c r="N13" s="37"/>
      <c r="O13" s="39"/>
    </row>
    <row r="14" spans="1:75" x14ac:dyDescent="0.2">
      <c r="A14" s="13"/>
      <c r="B14" s="14" t="str">
        <f>' Données SO33i'!B14</f>
        <v>Transpondeur AIS</v>
      </c>
      <c r="C14" s="82"/>
      <c r="D14" s="46"/>
      <c r="E14" s="15"/>
      <c r="F14" s="43"/>
      <c r="G14" s="32"/>
      <c r="H14" s="19"/>
      <c r="I14" s="107"/>
      <c r="J14" s="107"/>
      <c r="K14" s="38"/>
      <c r="L14" s="37"/>
      <c r="M14" s="37"/>
      <c r="N14" s="37"/>
      <c r="O14" s="39"/>
    </row>
    <row r="15" spans="1:75" x14ac:dyDescent="0.2">
      <c r="A15" s="13"/>
      <c r="B15" s="14" t="str">
        <f>IF(' Données SO33i'!B15="Autres","",' Données SO33i'!B15)</f>
        <v/>
      </c>
      <c r="C15" s="82" t="str">
        <f>IF(B15="","",IF($O15=0,0,IF($O15=1,' Données SO33i'!$C15,IF($O15=3,' Données SO33i'!$D15*' Données SO33i'!$C$1,IF($O15=5,' Données SO33i'!$E15/1000,IF($O15=11,' Données SO33i'!$F15/1000*' Données SO33i'!$C$1,"donnée ?"))))))</f>
        <v/>
      </c>
      <c r="D15" s="46" t="str">
        <f>IF(B15="","",IF($O15=0,0,IF($O15=1,' Données SO33i'!$C15/' Données SO33i'!$C$1,IF($O15=3,' Données SO33i'!$D15,IF($O15=5,' Données SO33i'!$E15/1000/' Données SO33i'!$C$1,IF($O15=11,' Données SO33i'!$F15/1000,"donnée ?"))))))</f>
        <v/>
      </c>
      <c r="E15" s="15" t="str">
        <f>IF(B15="","",IF(D15=0,0,IF(' Données SO33i'!I15="",IF(' Données SO33i'!J15="","donnée ?",' Données SO33i'!J15/60),' Données SO33i'!I15+(' Données SO33i'!J15/60))))</f>
        <v/>
      </c>
      <c r="F15" s="43" t="str">
        <f>IF(B15="","",IF(E15&lt;&gt;"",IF(E15&lt;&gt;"donnée ?",E15/24,0),0))</f>
        <v/>
      </c>
      <c r="G15" s="32" t="str">
        <f>IF(B15="","",IF($O15&lt;&gt;0,IF($E15&lt;&gt;"donnée ?",C15*E15/1000,0),0))</f>
        <v/>
      </c>
      <c r="H15" s="19" t="str">
        <f>IF(B15="","",IF($O15&lt;&gt;0,IF($E15&lt;&gt;"donnée ?",D15*E15,0),0))</f>
        <v/>
      </c>
      <c r="I15" s="107"/>
      <c r="J15" s="107"/>
      <c r="K15" s="38">
        <f>IF(' Données SO33i'!C15&lt;&gt;"",1,0)</f>
        <v>0</v>
      </c>
      <c r="L15" s="37">
        <f>IF(' Données SO33i'!D15&lt;&gt;"",3,0)</f>
        <v>0</v>
      </c>
      <c r="M15" s="37">
        <f>IF(' Données SO33i'!E15&lt;&gt;"",5,0)</f>
        <v>0</v>
      </c>
      <c r="N15" s="37">
        <f>IF(' Données SO33i'!F15&lt;&gt;"",11,0)</f>
        <v>0</v>
      </c>
      <c r="O15" s="39">
        <f t="shared" si="3"/>
        <v>0</v>
      </c>
    </row>
    <row r="16" spans="1:75" ht="13.5" thickBot="1" x14ac:dyDescent="0.25">
      <c r="A16" s="13"/>
      <c r="B16" s="14" t="str">
        <f>IF(' Données SO33i'!B16="Autres","",' Données SO33i'!B16)</f>
        <v/>
      </c>
      <c r="C16" s="82" t="str">
        <f>IF(B16="","",IF($O16=0,0,IF($O16=1,' Données SO33i'!$C16,IF($O16=3,' Données SO33i'!$D16*' Données SO33i'!$C$1,IF($O16=5,' Données SO33i'!$E16/1000,IF($O16=11,' Données SO33i'!$F16/1000*' Données SO33i'!$C$1,"donnée ?"))))))</f>
        <v/>
      </c>
      <c r="D16" s="46" t="str">
        <f>IF(B16="","",IF($O16=0,0,IF($O16=1,' Données SO33i'!$C16/' Données SO33i'!$C$1,IF($O16=3,' Données SO33i'!$D16,IF($O16=5,' Données SO33i'!$E16/1000/' Données SO33i'!$C$1,IF($O16=11,' Données SO33i'!$F16/1000,"donnée ?"))))))</f>
        <v/>
      </c>
      <c r="E16" s="15" t="str">
        <f>IF(B16="","",IF(D16=0,0,IF(' Données SO33i'!I16="",IF(' Données SO33i'!J16="","donnée ?",' Données SO33i'!J16/60),' Données SO33i'!I16+(' Données SO33i'!J16/60))))</f>
        <v/>
      </c>
      <c r="F16" s="43" t="str">
        <f>IF(B16="","",IF(E16&lt;&gt;"",IF(E16&lt;&gt;"donnée ?",E16/24,0),0))</f>
        <v/>
      </c>
      <c r="G16" s="32" t="str">
        <f>IF(B16="","",IF($O16&lt;&gt;0,IF($E16&lt;&gt;"donnée ?",C16*E16/1000,0),0))</f>
        <v/>
      </c>
      <c r="H16" s="19" t="str">
        <f>IF(B16="","",IF($O16&lt;&gt;0,IF($E16&lt;&gt;"donnée ?",D16*E16,0),0))</f>
        <v/>
      </c>
      <c r="I16" s="107"/>
      <c r="J16" s="107"/>
      <c r="K16" s="38">
        <f>IF(' Données SO33i'!C16&lt;&gt;"",1,0)</f>
        <v>0</v>
      </c>
      <c r="L16" s="37">
        <f>IF(' Données SO33i'!D16&lt;&gt;"",3,0)</f>
        <v>0</v>
      </c>
      <c r="M16" s="37">
        <f>IF(' Données SO33i'!E16&lt;&gt;"",5,0)</f>
        <v>0</v>
      </c>
      <c r="N16" s="37">
        <f>IF(' Données SO33i'!F16&lt;&gt;"",11,0)</f>
        <v>0</v>
      </c>
      <c r="O16" s="39">
        <f t="shared" si="3"/>
        <v>0</v>
      </c>
    </row>
    <row r="17" spans="1:15" ht="18" customHeight="1" thickBot="1" x14ac:dyDescent="0.25">
      <c r="A17" s="20"/>
      <c r="B17" s="21"/>
      <c r="C17" s="47"/>
      <c r="D17" s="158" t="s">
        <v>39</v>
      </c>
      <c r="E17" s="159"/>
      <c r="F17" s="160"/>
      <c r="G17" s="33">
        <f>SUM(G5:G16)</f>
        <v>0.87095999999999996</v>
      </c>
      <c r="H17" s="22">
        <f>SUM(H5:H16)</f>
        <v>72.58</v>
      </c>
      <c r="I17" s="107"/>
      <c r="J17" s="107"/>
      <c r="K17" s="190"/>
      <c r="L17" s="191"/>
      <c r="M17" s="191"/>
      <c r="N17" s="191"/>
      <c r="O17" s="192"/>
    </row>
    <row r="18" spans="1:15" x14ac:dyDescent="0.2">
      <c r="A18" s="205" t="s">
        <v>1</v>
      </c>
      <c r="B18" s="206"/>
      <c r="C18" s="140"/>
      <c r="D18" s="140"/>
      <c r="E18" s="140"/>
      <c r="F18" s="140"/>
      <c r="G18" s="140"/>
      <c r="H18" s="207"/>
      <c r="I18" s="107"/>
      <c r="J18" s="107"/>
      <c r="K18" s="193"/>
      <c r="L18" s="194"/>
      <c r="M18" s="194"/>
      <c r="N18" s="194"/>
      <c r="O18" s="195"/>
    </row>
    <row r="19" spans="1:15" x14ac:dyDescent="0.2">
      <c r="A19" s="16"/>
      <c r="B19" s="17" t="s">
        <v>7</v>
      </c>
      <c r="C19" s="52">
        <f>IF($O19=0,0,IF($O19=1,' Données SO33i'!$C19,IF($O19=3,' Données SO33i'!$D19*' Données SO33i'!$C$1,IF($O19=5,' Données SO33i'!$E19/1000,IF($O19=11,' Données SO33i'!$F19/1000*' Données SO33i'!$C$1,"donnée ?")))))</f>
        <v>4</v>
      </c>
      <c r="D19" s="52">
        <f>IF($O19=0,0,IF($O19=1,' Données SO33i'!$C19/' Données SO33i'!$C$1,IF($O19=3,' Données SO33i'!$D19,IF($O19=5,' Données SO33i'!$E19/1000/' Données SO33i'!$C$1,IF($O19=11,' Données SO33i'!$F19/1000,"donnée ?")))))</f>
        <v>0.33333333333333331</v>
      </c>
      <c r="E19" s="83">
        <f>IF(D19=0,0,IF(' Données SO33i'!I19="",IF(' Données SO33i'!J19="","donnée ?",' Données SO33i'!J19/60),' Données SO33i'!I19+(' Données SO33i'!J19/60)))</f>
        <v>1</v>
      </c>
      <c r="F19" s="54">
        <f t="shared" ref="F19:F24" si="4">IF(E19&lt;&gt;"",IF(E19&lt;&gt;"donnée ?",E19/24,0),0)</f>
        <v>4.1666666666666664E-2</v>
      </c>
      <c r="G19" s="55">
        <f t="shared" ref="G19:G24" si="5">IF($O19&lt;&gt;0,IF($E19&lt;&gt;"donnée ?",C19*E19/1000,0),0)</f>
        <v>4.0000000000000001E-3</v>
      </c>
      <c r="H19" s="18">
        <f t="shared" ref="H19:H24" si="6">IF($O19&lt;&gt;0,IF($E19&lt;&gt;"donnée ?",D19*E19,0),0)</f>
        <v>0.33333333333333331</v>
      </c>
      <c r="I19" s="107"/>
      <c r="J19" s="107"/>
      <c r="K19" s="38">
        <f>IF(' Données SO33i'!C19&lt;&gt;"",1,0)</f>
        <v>1</v>
      </c>
      <c r="L19" s="37">
        <f>IF(' Données SO33i'!D19&lt;&gt;"",3,0)</f>
        <v>0</v>
      </c>
      <c r="M19" s="37">
        <f>IF(' Données SO33i'!E19&lt;&gt;"",5,0)</f>
        <v>0</v>
      </c>
      <c r="N19" s="37">
        <f>IF(' Données SO33i'!F19&lt;&gt;"",11,0)</f>
        <v>0</v>
      </c>
      <c r="O19" s="39">
        <f t="shared" ref="O19:O27" si="7">SUM(K19:N19)</f>
        <v>1</v>
      </c>
    </row>
    <row r="20" spans="1:15" x14ac:dyDescent="0.2">
      <c r="A20" s="16"/>
      <c r="B20" s="17" t="s">
        <v>2</v>
      </c>
      <c r="C20" s="52">
        <f>IF($O20=0,0,IF($O20=1,' Données SO33i'!$C20,IF($O20=3,' Données SO33i'!$D20*' Données SO33i'!$C$1,IF($O20=5,' Données SO33i'!$E20/1000,IF($O20=11,' Données SO33i'!$F20/1000*' Données SO33i'!$C$1,"donnée ?")))))</f>
        <v>1</v>
      </c>
      <c r="D20" s="52">
        <f>IF($O20=0,0,IF($O20=1,' Données SO33i'!$C20/' Données SO33i'!$C$1,IF($O20=3,' Données SO33i'!$D20,IF($O20=5,' Données SO33i'!$E20/1000/' Données SO33i'!$C$1,IF($O20=11,' Données SO33i'!$F20/1000,"donnée ?")))))</f>
        <v>8.3333333333333329E-2</v>
      </c>
      <c r="E20" s="83">
        <f>IF(D20=0,0,IF(' Données SO33i'!I20="",IF(' Données SO33i'!J20="","donnée ?",' Données SO33i'!J20/60),' Données SO33i'!I20+(' Données SO33i'!J20/60)))</f>
        <v>1</v>
      </c>
      <c r="F20" s="54">
        <f t="shared" si="4"/>
        <v>4.1666666666666664E-2</v>
      </c>
      <c r="G20" s="55">
        <f t="shared" si="5"/>
        <v>1E-3</v>
      </c>
      <c r="H20" s="18">
        <f t="shared" si="6"/>
        <v>8.3333333333333329E-2</v>
      </c>
      <c r="I20" s="107"/>
      <c r="J20" s="107"/>
      <c r="K20" s="38">
        <f>IF(' Données SO33i'!C20&lt;&gt;"",1,0)</f>
        <v>1</v>
      </c>
      <c r="L20" s="37">
        <f>IF(' Données SO33i'!D20&lt;&gt;"",3,0)</f>
        <v>0</v>
      </c>
      <c r="M20" s="37">
        <f>IF(' Données SO33i'!E20&lt;&gt;"",5,0)</f>
        <v>0</v>
      </c>
      <c r="N20" s="37">
        <f>IF(' Données SO33i'!F20&lt;&gt;"",11,0)</f>
        <v>0</v>
      </c>
      <c r="O20" s="39">
        <f t="shared" si="7"/>
        <v>1</v>
      </c>
    </row>
    <row r="21" spans="1:15" ht="25.5" x14ac:dyDescent="0.2">
      <c r="A21" s="16"/>
      <c r="B21" s="17" t="s">
        <v>3</v>
      </c>
      <c r="C21" s="52">
        <f>IF($O21=0,0,IF($O21=1,' Données SO33i'!$C21,IF($O21=3,' Données SO33i'!$D21*' Données SO33i'!$C$1,IF($O21=5,' Données SO33i'!$E21/1000,IF($O21=11,' Données SO33i'!$F21/1000*' Données SO33i'!$C$1,"donnée ?")))))</f>
        <v>5</v>
      </c>
      <c r="D21" s="52">
        <f>IF($O21=0,0,IF($O21=1,' Données SO33i'!$C21/' Données SO33i'!$C$1,IF($O21=3,' Données SO33i'!$D21,IF($O21=5,' Données SO33i'!$E21/1000/' Données SO33i'!$C$1,IF($O21=11,' Données SO33i'!$F21/1000,"donnée ?")))))</f>
        <v>0.41666666666666669</v>
      </c>
      <c r="E21" s="83">
        <f>IF(D21=0,0,IF(' Données SO33i'!I21="",IF(' Données SO33i'!J21="","donnée ?",' Données SO33i'!J21/60),' Données SO33i'!I21+(' Données SO33i'!J21/60)))</f>
        <v>1</v>
      </c>
      <c r="F21" s="54">
        <f t="shared" si="4"/>
        <v>4.1666666666666664E-2</v>
      </c>
      <c r="G21" s="55">
        <f t="shared" si="5"/>
        <v>5.0000000000000001E-3</v>
      </c>
      <c r="H21" s="18">
        <f t="shared" si="6"/>
        <v>0.41666666666666669</v>
      </c>
      <c r="I21" s="107"/>
      <c r="J21" s="107"/>
      <c r="K21" s="38">
        <f>IF(' Données SO33i'!C21&lt;&gt;"",1,0)</f>
        <v>1</v>
      </c>
      <c r="L21" s="37">
        <f>IF(' Données SO33i'!D21&lt;&gt;"",3,0)</f>
        <v>0</v>
      </c>
      <c r="M21" s="37">
        <f>IF(' Données SO33i'!E21&lt;&gt;"",5,0)</f>
        <v>0</v>
      </c>
      <c r="N21" s="37">
        <f>IF(' Données SO33i'!F21&lt;&gt;"",11,0)</f>
        <v>0</v>
      </c>
      <c r="O21" s="39">
        <f t="shared" si="7"/>
        <v>1</v>
      </c>
    </row>
    <row r="22" spans="1:15" x14ac:dyDescent="0.2">
      <c r="A22" s="16"/>
      <c r="B22" s="17" t="s">
        <v>4</v>
      </c>
      <c r="C22" s="52">
        <f>IF($O22=0,0,IF($O22=1,' Données SO33i'!$C22,IF($O22=3,' Données SO33i'!$D22*' Données SO33i'!$C$1,IF($O22=5,' Données SO33i'!$E22/1000,IF($O22=11,' Données SO33i'!$F22/1000*' Données SO33i'!$C$1,"donnée ?")))))</f>
        <v>2</v>
      </c>
      <c r="D22" s="52">
        <f>IF($O22=0,0,IF($O22=1,' Données SO33i'!$C22/' Données SO33i'!$C$1,IF($O22=3,' Données SO33i'!$D22,IF($O22=5,' Données SO33i'!$E22/1000/' Données SO33i'!$C$1,IF($O22=11,' Données SO33i'!$F22/1000,"donnée ?")))))</f>
        <v>0.16666666666666666</v>
      </c>
      <c r="E22" s="83">
        <f>IF(D22=0,0,IF(' Données SO33i'!I22="",IF(' Données SO33i'!J22="","donnée ?",' Données SO33i'!J22/60),' Données SO33i'!I22+(' Données SO33i'!J22/60)))</f>
        <v>0.5</v>
      </c>
      <c r="F22" s="54">
        <f t="shared" si="4"/>
        <v>2.0833333333333332E-2</v>
      </c>
      <c r="G22" s="55">
        <f t="shared" si="5"/>
        <v>1E-3</v>
      </c>
      <c r="H22" s="18">
        <f t="shared" si="6"/>
        <v>8.3333333333333329E-2</v>
      </c>
      <c r="I22" s="107"/>
      <c r="J22" s="107"/>
      <c r="K22" s="38">
        <f>IF(' Données SO33i'!C22&lt;&gt;"",1,0)</f>
        <v>1</v>
      </c>
      <c r="L22" s="37">
        <f>IF(' Données SO33i'!D22&lt;&gt;"",3,0)</f>
        <v>0</v>
      </c>
      <c r="M22" s="37">
        <f>IF(' Données SO33i'!E22&lt;&gt;"",5,0)</f>
        <v>0</v>
      </c>
      <c r="N22" s="37">
        <f>IF(' Données SO33i'!F22&lt;&gt;"",11,0)</f>
        <v>0</v>
      </c>
      <c r="O22" s="39">
        <f t="shared" si="7"/>
        <v>1</v>
      </c>
    </row>
    <row r="23" spans="1:15" x14ac:dyDescent="0.2">
      <c r="A23" s="16"/>
      <c r="B23" s="17" t="s">
        <v>5</v>
      </c>
      <c r="C23" s="52">
        <f>IF($O23=0,0,IF($O23=1,' Données SO33i'!$C23,IF($O23=3,' Données SO33i'!$D23*' Données SO33i'!$C$1,IF($O23=5,' Données SO33i'!$E23/1000,IF($O23=11,' Données SO33i'!$F23/1000*' Données SO33i'!$C$1,"donnée ?")))))</f>
        <v>4</v>
      </c>
      <c r="D23" s="52">
        <f>IF($O23=0,0,IF($O23=1,' Données SO33i'!$C23/' Données SO33i'!$C$1,IF($O23=3,' Données SO33i'!$D23,IF($O23=5,' Données SO33i'!$E23/1000/' Données SO33i'!$C$1,IF($O23=11,' Données SO33i'!$F23/1000,"donnée ?")))))</f>
        <v>0.33333333333333331</v>
      </c>
      <c r="E23" s="83">
        <f>IF(D23=0,0,IF(' Données SO33i'!I23="",IF(' Données SO33i'!J23="","donnée ?",' Données SO33i'!J23/60),' Données SO33i'!I23+(' Données SO33i'!J23/60)))</f>
        <v>0.5</v>
      </c>
      <c r="F23" s="54">
        <f t="shared" si="4"/>
        <v>2.0833333333333332E-2</v>
      </c>
      <c r="G23" s="55">
        <f t="shared" si="5"/>
        <v>2E-3</v>
      </c>
      <c r="H23" s="18">
        <f t="shared" si="6"/>
        <v>0.16666666666666666</v>
      </c>
      <c r="I23" s="107"/>
      <c r="J23" s="107"/>
      <c r="K23" s="38">
        <f>IF(' Données SO33i'!C23&lt;&gt;"",1,0)</f>
        <v>1</v>
      </c>
      <c r="L23" s="37">
        <f>IF(' Données SO33i'!D23&lt;&gt;"",3,0)</f>
        <v>0</v>
      </c>
      <c r="M23" s="37">
        <f>IF(' Données SO33i'!E23&lt;&gt;"",5,0)</f>
        <v>0</v>
      </c>
      <c r="N23" s="37">
        <f>IF(' Données SO33i'!F23&lt;&gt;"",11,0)</f>
        <v>0</v>
      </c>
      <c r="O23" s="39">
        <f t="shared" si="7"/>
        <v>1</v>
      </c>
    </row>
    <row r="24" spans="1:15" x14ac:dyDescent="0.2">
      <c r="A24" s="57"/>
      <c r="B24" s="17" t="s">
        <v>6</v>
      </c>
      <c r="C24" s="52">
        <f>IF($O24=0,0,IF($O24=1,' Données SO33i'!$C24,IF($O24=3,' Données SO33i'!$D24*' Données SO33i'!$C$1,IF($O24=5,' Données SO33i'!$E24/1000,IF($O24=11,' Données SO33i'!$F24/1000*' Données SO33i'!$C$1,"donnée ?")))))</f>
        <v>3</v>
      </c>
      <c r="D24" s="52">
        <f>IF($O24=0,0,IF($O24=1,' Données SO33i'!$C24/' Données SO33i'!$C$1,IF($O24=3,' Données SO33i'!$D24,IF($O24=5,' Données SO33i'!$E24/1000/' Données SO33i'!$C$1,IF($O24=11,' Données SO33i'!$F24/1000,"donnée ?")))))</f>
        <v>0.25</v>
      </c>
      <c r="E24" s="83">
        <f>IF(D24=0,0,IF(' Données SO33i'!I24="",IF(' Données SO33i'!J24="","donnée ?",' Données SO33i'!J24/60),' Données SO33i'!I24+(' Données SO33i'!J24/60)))</f>
        <v>0.5</v>
      </c>
      <c r="F24" s="54">
        <f t="shared" si="4"/>
        <v>2.0833333333333332E-2</v>
      </c>
      <c r="G24" s="55">
        <f t="shared" si="5"/>
        <v>1.5E-3</v>
      </c>
      <c r="H24" s="18">
        <f t="shared" si="6"/>
        <v>0.125</v>
      </c>
      <c r="I24" s="107"/>
      <c r="J24" s="107"/>
      <c r="K24" s="38">
        <f>IF(' Données SO33i'!C24&lt;&gt;"",1,0)</f>
        <v>1</v>
      </c>
      <c r="L24" s="37">
        <f>IF(' Données SO33i'!D24&lt;&gt;"",3,0)</f>
        <v>0</v>
      </c>
      <c r="M24" s="37">
        <f>IF(' Données SO33i'!E24&lt;&gt;"",5,0)</f>
        <v>0</v>
      </c>
      <c r="N24" s="37">
        <f>IF(' Données SO33i'!F24&lt;&gt;"",11,0)</f>
        <v>0</v>
      </c>
      <c r="O24" s="39">
        <f t="shared" si="7"/>
        <v>1</v>
      </c>
    </row>
    <row r="25" spans="1:15" x14ac:dyDescent="0.2">
      <c r="A25" s="16"/>
      <c r="B25" s="17" t="str">
        <f>IF(' Données SO33i'!B25="Autres","",' Données SO33i'!B25)</f>
        <v/>
      </c>
      <c r="C25" s="56" t="str">
        <f>IF(B25="","",IF($O25=0,0,IF($O25=1,' Données SO33i'!$C25,IF($O25=3,' Données SO33i'!$D25*' Données SO33i'!$C$1,IF($O25=5,' Données SO33i'!$E25/1000,IF($O25=11,' Données SO33i'!$F25/1000*' Données SO33i'!$C$1,"donnée ?"))))))</f>
        <v/>
      </c>
      <c r="D25" s="52" t="str">
        <f>IF(B25="","",IF($O25=0,0,IF($O25=1,' Données SO33i'!$C25/' Données SO33i'!$C$1,IF($O25=3,' Données SO33i'!$D25,IF($O25=5,' Données SO33i'!$E25/1000/' Données SO33i'!$C$1,IF($O25=11,' Données SO33i'!$F25/1000,"donnée ?"))))))</f>
        <v/>
      </c>
      <c r="E25" s="53" t="str">
        <f>IF(B25="","",IF(D25=0,0,IF(' Données SO33i'!I25="",IF(' Données SO33i'!J25="","donnée ?",' Données SO33i'!J25/60),' Données SO33i'!I25+(' Données SO33i'!J25/60))))</f>
        <v/>
      </c>
      <c r="F25" s="54" t="str">
        <f>IF(B25="","",IF(E25&lt;&gt;"",IF(E25&lt;&gt;"donnée ?",E25/24,0),0))</f>
        <v/>
      </c>
      <c r="G25" s="55" t="str">
        <f>IF(B25="","",IF($O25&lt;&gt;0,IF($E25&lt;&gt;"donnée ?",C25*E25/1000,0),0))</f>
        <v/>
      </c>
      <c r="H25" s="18" t="str">
        <f>IF(B25="","",IF($O25&lt;&gt;0,IF($E25&lt;&gt;"donnée ?",D25*E25,0),0))</f>
        <v/>
      </c>
      <c r="I25" s="107"/>
      <c r="J25" s="107"/>
      <c r="K25" s="38">
        <f>IF(' Données SO33i'!C25&lt;&gt;"",1,0)</f>
        <v>0</v>
      </c>
      <c r="L25" s="37">
        <f>IF(' Données SO33i'!D25&lt;&gt;"",3,0)</f>
        <v>0</v>
      </c>
      <c r="M25" s="37">
        <f>IF(' Données SO33i'!E25&lt;&gt;"",5,0)</f>
        <v>0</v>
      </c>
      <c r="N25" s="37">
        <f>IF(' Données SO33i'!F25&lt;&gt;"",11,0)</f>
        <v>0</v>
      </c>
      <c r="O25" s="39">
        <f t="shared" si="7"/>
        <v>0</v>
      </c>
    </row>
    <row r="26" spans="1:15" x14ac:dyDescent="0.2">
      <c r="A26" s="16"/>
      <c r="B26" s="17" t="str">
        <f>IF(' Données SO33i'!B26="Autres","",' Données SO33i'!B26)</f>
        <v/>
      </c>
      <c r="C26" s="56" t="str">
        <f>IF(B26="","",IF($O26=0,0,IF($O26=1,' Données SO33i'!$C26,IF($O26=3,' Données SO33i'!$D26*' Données SO33i'!$C$1,IF($O26=5,' Données SO33i'!$E26/1000,IF($O26=11,' Données SO33i'!$F26/1000*' Données SO33i'!$C$1,"donnée ?"))))))</f>
        <v/>
      </c>
      <c r="D26" s="52" t="str">
        <f>IF(B26="","",IF($O26=0,0,IF($O26=1,' Données SO33i'!$C26/' Données SO33i'!$C$1,IF($O26=3,' Données SO33i'!$D26,IF($O26=5,' Données SO33i'!$E26/1000/' Données SO33i'!$C$1,IF($O26=11,' Données SO33i'!$F26/1000,"donnée ?"))))))</f>
        <v/>
      </c>
      <c r="E26" s="53" t="str">
        <f>IF(B26="","",IF(D26=0,0,IF(' Données SO33i'!I26="",IF(' Données SO33i'!J26="","donnée ?",' Données SO33i'!J26/60),' Données SO33i'!I26+(' Données SO33i'!J26/60))))</f>
        <v/>
      </c>
      <c r="F26" s="54" t="str">
        <f>IF(B26="","",IF(E26&lt;&gt;"",IF(E26&lt;&gt;"donnée ?",E26/24,0),0))</f>
        <v/>
      </c>
      <c r="G26" s="55" t="str">
        <f>IF(B26="","",IF($O26&lt;&gt;0,IF($E26&lt;&gt;"donnée ?",C26*E26/1000,0),0))</f>
        <v/>
      </c>
      <c r="H26" s="18" t="str">
        <f>IF(B26="","",IF($O26&lt;&gt;0,IF($E26&lt;&gt;"donnée ?",D26*E26,0),0))</f>
        <v/>
      </c>
      <c r="I26" s="107"/>
      <c r="J26" s="107"/>
      <c r="K26" s="38">
        <f>IF(' Données SO33i'!C26&lt;&gt;"",1,0)</f>
        <v>0</v>
      </c>
      <c r="L26" s="37">
        <f>IF(' Données SO33i'!D26&lt;&gt;"",3,0)</f>
        <v>0</v>
      </c>
      <c r="M26" s="37">
        <f>IF(' Données SO33i'!E26&lt;&gt;"",5,0)</f>
        <v>0</v>
      </c>
      <c r="N26" s="37">
        <f>IF(' Données SO33i'!F26&lt;&gt;"",11,0)</f>
        <v>0</v>
      </c>
      <c r="O26" s="39">
        <f t="shared" si="7"/>
        <v>0</v>
      </c>
    </row>
    <row r="27" spans="1:15" ht="13.5" thickBot="1" x14ac:dyDescent="0.25">
      <c r="A27" s="16"/>
      <c r="B27" s="17" t="str">
        <f>IF(' Données SO33i'!B27="Autres","",' Données SO33i'!B27)</f>
        <v/>
      </c>
      <c r="C27" s="56" t="str">
        <f>IF(B27="","",IF($O27=0,0,IF($O27=1,' Données SO33i'!$C27,IF($O27=3,' Données SO33i'!$D27*' Données SO33i'!$C$1,IF($O27=5,' Données SO33i'!$E27/1000,IF($O27=11,' Données SO33i'!$F27/1000*' Données SO33i'!$C$1,"donnée ?"))))))</f>
        <v/>
      </c>
      <c r="D27" s="52" t="str">
        <f>IF(B27="","",IF($O27=0,0,IF($O27=1,' Données SO33i'!$C27/' Données SO33i'!$C$1,IF($O27=3,' Données SO33i'!$D27,IF($O27=5,' Données SO33i'!$E27/1000/' Données SO33i'!$C$1,IF($O27=11,' Données SO33i'!$F27/1000,"donnée ?"))))))</f>
        <v/>
      </c>
      <c r="E27" s="53" t="str">
        <f>IF(B27="","",IF(D27=0,0,IF(' Données SO33i'!I27="",IF(' Données SO33i'!J27="","donnée ?",' Données SO33i'!J27/60),' Données SO33i'!I27+(' Données SO33i'!J27/60))))</f>
        <v/>
      </c>
      <c r="F27" s="54" t="str">
        <f>IF(B27="","",IF(E27&lt;&gt;"",IF(E27&lt;&gt;"donnée ?",E27/24,0),0))</f>
        <v/>
      </c>
      <c r="G27" s="55" t="str">
        <f>IF(B27="","",IF($O27&lt;&gt;0,IF($E27&lt;&gt;"donnée ?",C27*E27/1000,0),0))</f>
        <v/>
      </c>
      <c r="H27" s="18" t="str">
        <f>IF(B27="","",IF($O27&lt;&gt;0,IF($E27&lt;&gt;"donnée ?",D27*E27,0),0))</f>
        <v/>
      </c>
      <c r="I27" s="107"/>
      <c r="J27" s="107"/>
      <c r="K27" s="38">
        <f>IF(' Données SO33i'!C27&lt;&gt;"",1,0)</f>
        <v>0</v>
      </c>
      <c r="L27" s="37">
        <f>IF(' Données SO33i'!D27&lt;&gt;"",3,0)</f>
        <v>0</v>
      </c>
      <c r="M27" s="37">
        <f>IF(' Données SO33i'!E27&lt;&gt;"",5,0)</f>
        <v>0</v>
      </c>
      <c r="N27" s="37">
        <f>IF(' Données SO33i'!F27&lt;&gt;"",11,0)</f>
        <v>0</v>
      </c>
      <c r="O27" s="39">
        <f t="shared" si="7"/>
        <v>0</v>
      </c>
    </row>
    <row r="28" spans="1:15" ht="20.25" customHeight="1" thickBot="1" x14ac:dyDescent="0.25">
      <c r="A28" s="84"/>
      <c r="B28" s="85"/>
      <c r="C28" s="86"/>
      <c r="D28" s="180" t="s">
        <v>46</v>
      </c>
      <c r="E28" s="181"/>
      <c r="F28" s="182"/>
      <c r="G28" s="87">
        <f>SUM(G19:G27)</f>
        <v>1.4499999999999999E-2</v>
      </c>
      <c r="H28" s="23">
        <f>SUM(H19:H27)</f>
        <v>1.2083333333333333</v>
      </c>
      <c r="I28" s="107"/>
      <c r="J28" s="107"/>
      <c r="K28" s="190"/>
      <c r="L28" s="191"/>
      <c r="M28" s="191"/>
      <c r="N28" s="191"/>
      <c r="O28" s="192"/>
    </row>
    <row r="29" spans="1:15" x14ac:dyDescent="0.2">
      <c r="A29" s="208" t="s">
        <v>8</v>
      </c>
      <c r="B29" s="209"/>
      <c r="C29" s="209"/>
      <c r="D29" s="209"/>
      <c r="E29" s="209"/>
      <c r="F29" s="209"/>
      <c r="G29" s="209"/>
      <c r="H29" s="210"/>
      <c r="I29" s="107"/>
      <c r="J29" s="107"/>
      <c r="K29" s="193"/>
      <c r="L29" s="194"/>
      <c r="M29" s="194"/>
      <c r="N29" s="194"/>
      <c r="O29" s="195"/>
    </row>
    <row r="30" spans="1:15" x14ac:dyDescent="0.2">
      <c r="A30" s="24"/>
      <c r="B30" s="25" t="s">
        <v>9</v>
      </c>
      <c r="C30" s="48">
        <f>IF($O30=0,0,IF($O30=1,' Données SO33i'!$C30,IF($O30=3,' Données SO33i'!$D30*' Données SO33i'!$C$1,IF($O30=5,' Données SO33i'!$E30/1000,IF($O30=11,' Données SO33i'!$F30/1000*' Données SO33i'!$C$1,"donnée ?")))))</f>
        <v>25</v>
      </c>
      <c r="D30" s="48">
        <f>IF($O30=0,0,IF($O30=1,' Données SO33i'!$C30/' Données SO33i'!$C$1,IF($O30=3,' Données SO33i'!$D30,IF($O30=5,' Données SO33i'!$E30/1000/' Données SO33i'!$C$1,IF($O30=11,' Données SO33i'!$F30/1000,"donnée ?")))))</f>
        <v>2.0833333333333335</v>
      </c>
      <c r="E30" s="88">
        <f>IF(D30=0,0,IF(' Données SO33i'!I30="",IF(' Données SO33i'!J30="","donnée ?",' Données SO33i'!J30/60),' Données SO33i'!I30+(' Données SO33i'!J30/60)))</f>
        <v>8</v>
      </c>
      <c r="F30" s="44">
        <f t="shared" ref="F30:F34" si="8">IF(E30&lt;&gt;"",IF(E30&lt;&gt;"donnée ?",E30/24,0),0)</f>
        <v>0.33333333333333331</v>
      </c>
      <c r="G30" s="34">
        <f t="shared" ref="G30:G34" si="9">IF($O30&lt;&gt;0,IF($E30&lt;&gt;"donnée ?",C30*E30/1000,0),0)</f>
        <v>0.2</v>
      </c>
      <c r="H30" s="51">
        <f t="shared" ref="H30:H34" si="10">IF($O30&lt;&gt;0,IF($E30&lt;&gt;"donnée ?",D30*E30,0),0)</f>
        <v>16.666666666666668</v>
      </c>
      <c r="I30" s="107"/>
      <c r="J30" s="107"/>
      <c r="K30" s="38">
        <f>IF(' Données SO33i'!C30&lt;&gt;"",1,0)</f>
        <v>1</v>
      </c>
      <c r="L30" s="37">
        <f>IF(' Données SO33i'!D30&lt;&gt;"",3,0)</f>
        <v>0</v>
      </c>
      <c r="M30" s="37">
        <f>IF(' Données SO33i'!E30&lt;&gt;"",5,0)</f>
        <v>0</v>
      </c>
      <c r="N30" s="37">
        <f>IF(' Données SO33i'!F30&lt;&gt;"",11,0)</f>
        <v>0</v>
      </c>
      <c r="O30" s="39">
        <f t="shared" ref="O30:O36" si="11">SUM(K30:N30)</f>
        <v>1</v>
      </c>
    </row>
    <row r="31" spans="1:15" x14ac:dyDescent="0.2">
      <c r="A31" s="24"/>
      <c r="B31" s="25" t="s">
        <v>10</v>
      </c>
      <c r="C31" s="48">
        <f>IF($O31=0,0,IF($O31=1,' Données SO33i'!$C31,IF($O31=3,' Données SO33i'!$D31*' Données SO33i'!$C$1,IF($O31=5,' Données SO33i'!$E31/1000,IF($O31=11,' Données SO33i'!$F31/1000*' Données SO33i'!$C$1,"donnée ?")))))</f>
        <v>20</v>
      </c>
      <c r="D31" s="48">
        <f>IF($O31=0,0,IF($O31=1,' Données SO33i'!$C31/' Données SO33i'!$C$1,IF($O31=3,' Données SO33i'!$D31,IF($O31=5,' Données SO33i'!$E31/1000/' Données SO33i'!$C$1,IF($O31=11,' Données SO33i'!$F31/1000,"donnée ?")))))</f>
        <v>1.6666666666666667</v>
      </c>
      <c r="E31" s="88">
        <f>IF(D31=0,0,IF(' Données SO33i'!I31="",IF(' Données SO33i'!J31="","donnée ?",' Données SO33i'!J31/60),' Données SO33i'!I31+(' Données SO33i'!J31/60)))</f>
        <v>0</v>
      </c>
      <c r="F31" s="44">
        <f t="shared" si="8"/>
        <v>0</v>
      </c>
      <c r="G31" s="34">
        <f t="shared" si="9"/>
        <v>0</v>
      </c>
      <c r="H31" s="51">
        <f t="shared" si="10"/>
        <v>0</v>
      </c>
      <c r="I31" s="107"/>
      <c r="J31" s="107"/>
      <c r="K31" s="38">
        <f>IF(' Données SO33i'!C31&lt;&gt;"",1,0)</f>
        <v>1</v>
      </c>
      <c r="L31" s="37">
        <f>IF(' Données SO33i'!D31&lt;&gt;"",3,0)</f>
        <v>0</v>
      </c>
      <c r="M31" s="37">
        <f>IF(' Données SO33i'!E31&lt;&gt;"",5,0)</f>
        <v>0</v>
      </c>
      <c r="N31" s="37">
        <f>IF(' Données SO33i'!F31&lt;&gt;"",11,0)</f>
        <v>0</v>
      </c>
      <c r="O31" s="39">
        <f t="shared" si="11"/>
        <v>1</v>
      </c>
    </row>
    <row r="32" spans="1:15" x14ac:dyDescent="0.2">
      <c r="A32" s="24"/>
      <c r="B32" s="25" t="s">
        <v>11</v>
      </c>
      <c r="C32" s="48">
        <f>IF($O32=0,0,IF($O32=1,' Données SO33i'!$C32,IF($O32=3,' Données SO33i'!$D32*' Données SO33i'!$C$1,IF($O32=5,' Données SO33i'!$E32/1000,IF($O32=11,' Données SO33i'!$F32/1000*' Données SO33i'!$C$1,"donnée ?")))))</f>
        <v>10</v>
      </c>
      <c r="D32" s="48">
        <f>IF($O32=0,0,IF($O32=1,' Données SO33i'!$C32/' Données SO33i'!$C$1,IF($O32=3,' Données SO33i'!$D32,IF($O32=5,' Données SO33i'!$E32/1000/' Données SO33i'!$C$1,IF($O32=11,' Données SO33i'!$F32/1000,"donnée ?")))))</f>
        <v>0.83333333333333337</v>
      </c>
      <c r="E32" s="88">
        <f>IF(D32=0,0,IF(' Données SO33i'!I32="",IF(' Données SO33i'!J32="","donnée ?",' Données SO33i'!J32/60),' Données SO33i'!I32+(' Données SO33i'!J32/60)))</f>
        <v>0</v>
      </c>
      <c r="F32" s="44">
        <f t="shared" si="8"/>
        <v>0</v>
      </c>
      <c r="G32" s="34">
        <f t="shared" si="9"/>
        <v>0</v>
      </c>
      <c r="H32" s="51">
        <f t="shared" si="10"/>
        <v>0</v>
      </c>
      <c r="I32" s="107"/>
      <c r="J32" s="107"/>
      <c r="K32" s="38">
        <f>IF(' Données SO33i'!C32&lt;&gt;"",1,0)</f>
        <v>1</v>
      </c>
      <c r="L32" s="37">
        <f>IF(' Données SO33i'!D32&lt;&gt;"",3,0)</f>
        <v>0</v>
      </c>
      <c r="M32" s="37">
        <f>IF(' Données SO33i'!E32&lt;&gt;"",5,0)</f>
        <v>0</v>
      </c>
      <c r="N32" s="37">
        <f>IF(' Données SO33i'!F32&lt;&gt;"",11,0)</f>
        <v>0</v>
      </c>
      <c r="O32" s="39">
        <f t="shared" si="11"/>
        <v>1</v>
      </c>
    </row>
    <row r="33" spans="1:15" x14ac:dyDescent="0.2">
      <c r="A33" s="24"/>
      <c r="B33" s="25" t="s">
        <v>12</v>
      </c>
      <c r="C33" s="48">
        <f>IF($O33=0,0,IF($O33=1,' Données SO33i'!$C33,IF($O33=3,' Données SO33i'!$D33*' Données SO33i'!$C$1,IF($O33=5,' Données SO33i'!$E33/1000,IF($O33=11,' Données SO33i'!$F33/1000*' Données SO33i'!$C$1,"donnée ?")))))</f>
        <v>0</v>
      </c>
      <c r="D33" s="48">
        <f>IF($O33=0,0,IF($O33=1,' Données SO33i'!$C33/' Données SO33i'!$C$1,IF($O33=3,' Données SO33i'!$D33,IF($O33=5,' Données SO33i'!$E33/1000/' Données SO33i'!$C$1,IF($O33=11,' Données SO33i'!$F33/1000,"donnée ?")))))</f>
        <v>0</v>
      </c>
      <c r="E33" s="88">
        <f>IF(D33=0,0,IF(' Données SO33i'!I33="",IF(' Données SO33i'!J33="","donnée ?",' Données SO33i'!J33/60),' Données SO33i'!I33+(' Données SO33i'!J33/60)))</f>
        <v>0</v>
      </c>
      <c r="F33" s="44">
        <f t="shared" si="8"/>
        <v>0</v>
      </c>
      <c r="G33" s="34">
        <f t="shared" si="9"/>
        <v>0</v>
      </c>
      <c r="H33" s="51">
        <f t="shared" si="10"/>
        <v>0</v>
      </c>
      <c r="I33" s="107"/>
      <c r="J33" s="107"/>
      <c r="K33" s="38">
        <f>IF(' Données SO33i'!C33&lt;&gt;"",1,0)</f>
        <v>1</v>
      </c>
      <c r="L33" s="37">
        <f>IF(' Données SO33i'!D33&lt;&gt;"",3,0)</f>
        <v>0</v>
      </c>
      <c r="M33" s="37">
        <f>IF(' Données SO33i'!E33&lt;&gt;"",5,0)</f>
        <v>0</v>
      </c>
      <c r="N33" s="37">
        <f>IF(' Données SO33i'!F33&lt;&gt;"",11,0)</f>
        <v>0</v>
      </c>
      <c r="O33" s="39">
        <f t="shared" si="11"/>
        <v>1</v>
      </c>
    </row>
    <row r="34" spans="1:15" x14ac:dyDescent="0.2">
      <c r="A34" s="24"/>
      <c r="B34" s="25" t="s">
        <v>20</v>
      </c>
      <c r="C34" s="48">
        <f>IF($O34=0,0,IF($O34=1,' Données SO33i'!$C34,IF($O34=3,' Données SO33i'!$D34*' Données SO33i'!$C$1,IF($O34=5,' Données SO33i'!$E34/1000,IF($O34=11,' Données SO33i'!$F34/1000*' Données SO33i'!$C$1,"donnée ?")))))</f>
        <v>1</v>
      </c>
      <c r="D34" s="48">
        <f>IF($O34=0,0,IF($O34=1,' Données SO33i'!$C34/' Données SO33i'!$C$1,IF($O34=3,' Données SO33i'!$D34,IF($O34=5,' Données SO33i'!$E34/1000/' Données SO33i'!$C$1,IF($O34=11,' Données SO33i'!$F34/1000,"donnée ?")))))</f>
        <v>8.3333333333333329E-2</v>
      </c>
      <c r="E34" s="88">
        <f>IF(D34=0,0,IF(' Données SO33i'!I34="",IF(' Données SO33i'!J34="","donnée ?",' Données SO33i'!J34/60),' Données SO33i'!I34+(' Données SO33i'!J34/60)))</f>
        <v>4</v>
      </c>
      <c r="F34" s="44">
        <f t="shared" si="8"/>
        <v>0.16666666666666666</v>
      </c>
      <c r="G34" s="34">
        <f t="shared" si="9"/>
        <v>4.0000000000000001E-3</v>
      </c>
      <c r="H34" s="51">
        <f t="shared" si="10"/>
        <v>0.33333333333333331</v>
      </c>
      <c r="I34" s="107"/>
      <c r="J34" s="107"/>
      <c r="K34" s="38">
        <f>IF(' Données SO33i'!C34&lt;&gt;"",1,0)</f>
        <v>1</v>
      </c>
      <c r="L34" s="37">
        <f>IF(' Données SO33i'!D34&lt;&gt;"",3,0)</f>
        <v>0</v>
      </c>
      <c r="M34" s="37">
        <f>IF(' Données SO33i'!E34&lt;&gt;"",5,0)</f>
        <v>0</v>
      </c>
      <c r="N34" s="37">
        <f>IF(' Données SO33i'!F34&lt;&gt;"",11,0)</f>
        <v>0</v>
      </c>
      <c r="O34" s="39">
        <f t="shared" si="11"/>
        <v>1</v>
      </c>
    </row>
    <row r="35" spans="1:15" x14ac:dyDescent="0.2">
      <c r="A35" s="24"/>
      <c r="B35" s="25" t="str">
        <f>IF(' Données SO33i'!B35="Autres","",' Données SO33i'!B35)</f>
        <v/>
      </c>
      <c r="C35" s="48" t="str">
        <f>IF(B35="","",IF($O35=0,0,IF($O35=1,' Données SO33i'!$C35,IF($O35=3,' Données SO33i'!$D35*' Données SO33i'!$C$1,IF($O35=5,' Données SO33i'!$E35/1000,IF($O35=11,' Données SO33i'!$F35/1000*' Données SO33i'!$C$1,"donnée ?"))))))</f>
        <v/>
      </c>
      <c r="D35" s="48" t="str">
        <f>IF(B35="","",IF($O35=0,0,IF($O35=1,' Données SO33i'!$C35/' Données SO33i'!$C$1,IF($O35=3,' Données SO33i'!$D35,IF($O35=5,' Données SO33i'!$E35/1000/' Données SO33i'!$C$1,IF($O35=11,' Données SO33i'!$F35/1000,"donnée ?"))))))</f>
        <v/>
      </c>
      <c r="E35" s="51" t="str">
        <f>IF(B35="","",IF(D35=0,0,IF(' Données SO33i'!I35="",IF(' Données SO33i'!J35="","donnée ?",' Données SO33i'!J35/60),' Données SO33i'!I35+(' Données SO33i'!J35/60))))</f>
        <v/>
      </c>
      <c r="F35" s="44" t="str">
        <f>IF(B35="","",IF(E35&lt;&gt;"",IF(E35&lt;&gt;"donnée ?",E35/24,0),0))</f>
        <v/>
      </c>
      <c r="G35" s="34" t="str">
        <f>IF(B35="","",IF($O35&lt;&gt;0,IF($E35&lt;&gt;"donnée ?",C35*E35/1000,0),0))</f>
        <v/>
      </c>
      <c r="H35" s="51" t="str">
        <f>IF(B35="","",IF($O35&lt;&gt;0,IF($E35&lt;&gt;"donnée ?",D35*E35,0),0))</f>
        <v/>
      </c>
      <c r="I35" s="107"/>
      <c r="J35" s="107"/>
      <c r="K35" s="38">
        <f>IF(' Données SO33i'!C35&lt;&gt;"",1,0)</f>
        <v>0</v>
      </c>
      <c r="L35" s="37">
        <f>IF(' Données SO33i'!D35&lt;&gt;"",3,0)</f>
        <v>0</v>
      </c>
      <c r="M35" s="37">
        <f>IF(' Données SO33i'!E35&lt;&gt;"",5,0)</f>
        <v>0</v>
      </c>
      <c r="N35" s="37">
        <f>IF(' Données SO33i'!F35&lt;&gt;"",11,0)</f>
        <v>0</v>
      </c>
      <c r="O35" s="39">
        <f t="shared" si="11"/>
        <v>0</v>
      </c>
    </row>
    <row r="36" spans="1:15" x14ac:dyDescent="0.2">
      <c r="A36" s="24"/>
      <c r="B36" s="25" t="str">
        <f>IF(' Données SO33i'!B36="Autres","",' Données SO33i'!B36)</f>
        <v/>
      </c>
      <c r="C36" s="48" t="str">
        <f>IF(B36="","",IF($O36=0,0,IF($O36=1,' Données SO33i'!$C36,IF($O36=3,' Données SO33i'!$D36*' Données SO33i'!$C$1,IF($O36=5,' Données SO33i'!$E36/1000,IF($O36=11,' Données SO33i'!$F36/1000*' Données SO33i'!$C$1,"donnée ?"))))))</f>
        <v/>
      </c>
      <c r="D36" s="48" t="str">
        <f>IF(B36="","",IF($O36=0,0,IF($O36=1,' Données SO33i'!$C36/' Données SO33i'!$C$1,IF($O36=3,' Données SO33i'!$D36,IF($O36=5,' Données SO33i'!$E36/1000/' Données SO33i'!$C$1,IF($O36=11,' Données SO33i'!$F36/1000,"donnée ?"))))))</f>
        <v/>
      </c>
      <c r="E36" s="51" t="str">
        <f>IF(B36="","",IF(D36=0,0,IF(' Données SO33i'!I36="",IF(' Données SO33i'!J36="","donnée ?",' Données SO33i'!J36/60),' Données SO33i'!I36+(' Données SO33i'!J36/60))))</f>
        <v/>
      </c>
      <c r="F36" s="44" t="str">
        <f>IF(B36="","",IF(E36&lt;&gt;"",IF(E36&lt;&gt;"donnée ?",E36/24,0),0))</f>
        <v/>
      </c>
      <c r="G36" s="34" t="str">
        <f>IF(B36="","",IF($O36&lt;&gt;0,IF($E36&lt;&gt;"donnée ?",C36*E36/1000,0),0))</f>
        <v/>
      </c>
      <c r="H36" s="51" t="str">
        <f>IF(B36="","",IF($O36&lt;&gt;0,IF($E36&lt;&gt;"donnée ?",D36*E36,0),0))</f>
        <v/>
      </c>
      <c r="I36" s="107"/>
      <c r="J36" s="107"/>
      <c r="K36" s="38">
        <f>IF(' Données SO33i'!C36&lt;&gt;"",1,0)</f>
        <v>0</v>
      </c>
      <c r="L36" s="37">
        <f>IF(' Données SO33i'!D36&lt;&gt;"",3,0)</f>
        <v>0</v>
      </c>
      <c r="M36" s="37">
        <f>IF(' Données SO33i'!E36&lt;&gt;"",5,0)</f>
        <v>0</v>
      </c>
      <c r="N36" s="37">
        <f>IF(' Données SO33i'!F36&lt;&gt;"",11,0)</f>
        <v>0</v>
      </c>
      <c r="O36" s="39">
        <f t="shared" si="11"/>
        <v>0</v>
      </c>
    </row>
    <row r="37" spans="1:15" ht="20.25" customHeight="1" thickBot="1" x14ac:dyDescent="0.25">
      <c r="A37" s="27"/>
      <c r="B37" s="28"/>
      <c r="C37" s="49"/>
      <c r="D37" s="183" t="s">
        <v>45</v>
      </c>
      <c r="E37" s="183"/>
      <c r="F37" s="183"/>
      <c r="G37" s="35">
        <f>SUM(G30:G36)</f>
        <v>0.20400000000000001</v>
      </c>
      <c r="H37" s="29">
        <f>SUM(H30:H36)</f>
        <v>17</v>
      </c>
      <c r="I37" s="107"/>
      <c r="J37" s="107"/>
      <c r="K37" s="190"/>
      <c r="L37" s="191"/>
      <c r="M37" s="191"/>
      <c r="N37" s="191"/>
      <c r="O37" s="192"/>
    </row>
    <row r="38" spans="1:15" x14ac:dyDescent="0.2">
      <c r="A38" s="141" t="s">
        <v>13</v>
      </c>
      <c r="B38" s="142"/>
      <c r="C38" s="211"/>
      <c r="D38" s="211"/>
      <c r="E38" s="211"/>
      <c r="F38" s="211"/>
      <c r="G38" s="211"/>
      <c r="H38" s="212"/>
      <c r="I38" s="107"/>
      <c r="J38" s="107"/>
      <c r="K38" s="193"/>
      <c r="L38" s="194"/>
      <c r="M38" s="194"/>
      <c r="N38" s="194"/>
      <c r="O38" s="195"/>
    </row>
    <row r="39" spans="1:15" x14ac:dyDescent="0.2">
      <c r="A39" s="65"/>
      <c r="B39" s="62" t="s">
        <v>14</v>
      </c>
      <c r="C39" s="64">
        <f>IF($O39=0,0,IF($O39=1,' Données SO33i'!$C39,IF($O39=3,' Données SO33i'!$D39*' Données SO33i'!$C$1,IF($O39=5,' Données SO33i'!$E39/1000,IF($O39=11,' Données SO33i'!$F39/1000*' Données SO33i'!$C$1,"donnée ?")))))</f>
        <v>12</v>
      </c>
      <c r="D39" s="58">
        <f>IF($O39=0,0,IF($O39=1,' Données SO33i'!$C39/' Données SO33i'!$C$1,IF($O39=3,' Données SO33i'!$D39,IF($O39=5,' Données SO33i'!$E39/1000/' Données SO33i'!$C$1,IF($O39=11,' Données SO33i'!$F39/1000,"donnée ?")))))</f>
        <v>1</v>
      </c>
      <c r="E39" s="89">
        <f>IF(D39=0,0,IF(' Données SO33i'!I39="",IF(' Données SO33i'!J39="","donnée ?",' Données SO33i'!J39/60),' Données SO33i'!I39+(' Données SO33i'!J39/60)))</f>
        <v>0</v>
      </c>
      <c r="F39" s="60">
        <f>IF(E39&lt;&gt;"",IF(E39&lt;&gt;"donnée ?",E39/24,0),0)</f>
        <v>0</v>
      </c>
      <c r="G39" s="61">
        <f>IF($O39&lt;&gt;0,IF($E39&lt;&gt;"donnée ?",C39*E39/1000,0),0)</f>
        <v>0</v>
      </c>
      <c r="H39" s="59">
        <f>IF($O39&lt;&gt;0,IF($E39&lt;&gt;"donnée ?",D39*E39,0),0)</f>
        <v>0</v>
      </c>
      <c r="I39" s="107"/>
      <c r="J39" s="107"/>
      <c r="K39" s="38">
        <f>IF(' Données SO33i'!C39&lt;&gt;"",1,0)</f>
        <v>0</v>
      </c>
      <c r="L39" s="37">
        <f>IF(' Données SO33i'!D39&lt;&gt;"",3,0)</f>
        <v>3</v>
      </c>
      <c r="M39" s="37">
        <f>IF(' Données SO33i'!E39&lt;&gt;"",5,0)</f>
        <v>0</v>
      </c>
      <c r="N39" s="37">
        <f>IF(' Données SO33i'!F39&lt;&gt;"",11,0)</f>
        <v>0</v>
      </c>
      <c r="O39" s="39">
        <f t="shared" ref="O39:O41" si="12">SUM(K39:N39)</f>
        <v>3</v>
      </c>
    </row>
    <row r="40" spans="1:15" x14ac:dyDescent="0.2">
      <c r="A40" s="65"/>
      <c r="B40" s="62" t="s">
        <v>16</v>
      </c>
      <c r="C40" s="64">
        <f>IF($O40=0,0,IF($O40=1,' Données SO33i'!$C40,IF($O40=3,' Données SO33i'!$D40*' Données SO33i'!$C$1,IF($O40=5,' Données SO33i'!$E40/1000,IF($O40=11,' Données SO33i'!$F40/1000*' Données SO33i'!$C$1,"donnée ?")))))</f>
        <v>84</v>
      </c>
      <c r="D40" s="58">
        <f>IF($O40=0,0,IF($O40=1,' Données SO33i'!$C40/' Données SO33i'!$C$1,IF($O40=3,' Données SO33i'!$D40,IF($O40=5,' Données SO33i'!$E40/1000/' Données SO33i'!$C$1,IF($O40=11,' Données SO33i'!$F40/1000,"donnée ?")))))</f>
        <v>7</v>
      </c>
      <c r="E40" s="89">
        <f>IF(D40=0,0,IF(' Données SO33i'!I40="",IF(' Données SO33i'!J40="","donnée ?",' Données SO33i'!J40/60),' Données SO33i'!I40+(' Données SO33i'!J40/60)))</f>
        <v>2</v>
      </c>
      <c r="F40" s="60">
        <f>IF(E40&lt;&gt;"",IF(E40&lt;&gt;"donnée ?",E40/24,0),0)</f>
        <v>8.3333333333333329E-2</v>
      </c>
      <c r="G40" s="61">
        <f>IF($O40&lt;&gt;0,IF($E40&lt;&gt;"donnée ?",C40*E40/1000,0),0)</f>
        <v>0.16800000000000001</v>
      </c>
      <c r="H40" s="59">
        <f>IF($O40&lt;&gt;0,IF($E40&lt;&gt;"donnée ?",D40*E40,0),0)</f>
        <v>14</v>
      </c>
      <c r="I40" s="107"/>
      <c r="J40" s="107"/>
      <c r="K40" s="38">
        <f>IF(' Données SO33i'!C40&lt;&gt;"",1,0)</f>
        <v>0</v>
      </c>
      <c r="L40" s="37">
        <f>IF(' Données SO33i'!D40&lt;&gt;"",3,0)</f>
        <v>3</v>
      </c>
      <c r="M40" s="37">
        <f>IF(' Données SO33i'!E40&lt;&gt;"",5,0)</f>
        <v>0</v>
      </c>
      <c r="N40" s="37">
        <f>IF(' Données SO33i'!F40&lt;&gt;"",11,0)</f>
        <v>0</v>
      </c>
      <c r="O40" s="39">
        <f t="shared" si="12"/>
        <v>3</v>
      </c>
    </row>
    <row r="41" spans="1:15" x14ac:dyDescent="0.2">
      <c r="A41" s="65"/>
      <c r="B41" s="62" t="str">
        <f>IF(' Données SO33i'!B41="Autres","",' Données SO33i'!B41)</f>
        <v>Groupe eau</v>
      </c>
      <c r="C41" s="64">
        <f>IF(B41="","",IF($O41=0,0,IF($O41=1,' Données SO33i'!$C41,IF($O41=3,' Données SO33i'!$D41*' Données SO33i'!$C$1,IF($O41=5,' Données SO33i'!$E41/1000,IF($O41=11,' Données SO33i'!$F41/1000*' Données SO33i'!$C$1,"donnée ?"))))))</f>
        <v>100</v>
      </c>
      <c r="D41" s="58">
        <f>IF(B41="","",IF($O41=0,0,IF($O41=1,' Données SO33i'!$C41/' Données SO33i'!$C$1,IF($O41=3,' Données SO33i'!$D41,IF($O41=5,' Données SO33i'!$E41/1000/' Données SO33i'!$C$1,IF($O41=11,' Données SO33i'!$F41/1000,"donnée ?"))))))</f>
        <v>8.3333333333333339</v>
      </c>
      <c r="E41" s="59">
        <f>IF(B41="","",IF(D41=0,0,IF(' Données SO33i'!I41="",IF(' Données SO33i'!J41="","donnée ?",' Données SO33i'!J41/60),' Données SO33i'!I41+(' Données SO33i'!J41/60))))</f>
        <v>2</v>
      </c>
      <c r="F41" s="60">
        <f>IF(B41="","",IF(E41&lt;&gt;"",IF(E41&lt;&gt;"donnée ?",E41/24,0),0))</f>
        <v>8.3333333333333329E-2</v>
      </c>
      <c r="G41" s="61">
        <f>IF(B41="","",IF($O41&lt;&gt;0,IF($E41&lt;&gt;"donnée ?",C41*E41/1000,0),0))</f>
        <v>0.2</v>
      </c>
      <c r="H41" s="59">
        <f>IF(B41="","",IF($O41&lt;&gt;0,IF($E41&lt;&gt;"donnée ?",D41*E41,0),0))</f>
        <v>16.666666666666668</v>
      </c>
      <c r="I41" s="107"/>
      <c r="J41" s="107"/>
      <c r="K41" s="38">
        <f>IF(' Données SO33i'!C41&lt;&gt;"",1,0)</f>
        <v>1</v>
      </c>
      <c r="L41" s="37">
        <f>IF(' Données SO33i'!D41&lt;&gt;"",3,0)</f>
        <v>0</v>
      </c>
      <c r="M41" s="37">
        <f>IF(' Données SO33i'!E41&lt;&gt;"",5,0)</f>
        <v>0</v>
      </c>
      <c r="N41" s="37">
        <f>IF(' Données SO33i'!F41&lt;&gt;"",11,0)</f>
        <v>0</v>
      </c>
      <c r="O41" s="39">
        <f t="shared" si="12"/>
        <v>1</v>
      </c>
    </row>
    <row r="42" spans="1:15" x14ac:dyDescent="0.2">
      <c r="A42" s="65"/>
      <c r="B42" s="62" t="str">
        <f>IF(' Données SO33i'!B42="Autres","",' Données SO33i'!B42)</f>
        <v>TV</v>
      </c>
      <c r="C42" s="64">
        <f>IF(B42="","",IF($O42=0,0,IF($O42=1,' Données SO33i'!$C43,IF($O42=3,' Données SO33i'!$D43*' Données SO33i'!$C$1,IF($O42=5,' Données SO33i'!$E43/1000,IF($O42=11,' Données SO33i'!$F43/1000*' Données SO33i'!$C$1,"donnée ?"))))))</f>
        <v>0</v>
      </c>
      <c r="D42" s="58">
        <f>IF(B42="","",IF($O42=0,0,IF($O42=1,' Données SO33i'!$C43/' Données SO33i'!$C$1,IF($O42=3,' Données SO33i'!$D43,IF($O42=5,' Données SO33i'!$E43/1000/' Données SO33i'!$C$1,IF($O42=11,' Données SO33i'!$F43/1000,"donnée ?"))))))</f>
        <v>0</v>
      </c>
      <c r="E42" s="59">
        <f>IF(B42="","",IF(D42=0,0,IF(' Données SO33i'!I43="",IF(' Données SO33i'!J43="","donnée ?",' Données SO33i'!J43/60),' Données SO33i'!I43+(' Données SO33i'!J43/60))))</f>
        <v>0</v>
      </c>
      <c r="F42" s="60">
        <f>IF(B42="","",IF(E42&lt;&gt;"",IF(E42&lt;&gt;"donnée ?",E42/24,0),0))</f>
        <v>0</v>
      </c>
      <c r="G42" s="61">
        <f>IF(B42="","",IF($O42&lt;&gt;0,IF($E42&lt;&gt;"donnée ?",C42*E42/1000,0),0))</f>
        <v>0</v>
      </c>
      <c r="H42" s="59">
        <f>IF(B42="","",IF($O42&lt;&gt;0,IF($E42&lt;&gt;"donnée ?",D42*E42,0),0))</f>
        <v>0</v>
      </c>
      <c r="I42" s="107"/>
      <c r="J42" s="107"/>
      <c r="K42" s="38">
        <f>IF(' Données SO33i'!C42&lt;&gt;"",1,0)</f>
        <v>1</v>
      </c>
      <c r="L42" s="37">
        <f>IF(' Données SO33i'!D42&lt;&gt;"",3,0)</f>
        <v>0</v>
      </c>
      <c r="M42" s="37">
        <f>IF(' Données SO33i'!E42&lt;&gt;"",5,0)</f>
        <v>0</v>
      </c>
      <c r="N42" s="37">
        <f>IF(' Données SO33i'!F42&lt;&gt;"",11,0)</f>
        <v>0</v>
      </c>
      <c r="O42" s="39">
        <f t="shared" ref="O42:O45" si="13">SUM(K42:N42)</f>
        <v>1</v>
      </c>
    </row>
    <row r="43" spans="1:15" x14ac:dyDescent="0.2">
      <c r="A43" s="65"/>
      <c r="B43" s="62" t="str">
        <f>IF(' Données SO33i'!B43="Autres","",' Données SO33i'!B43)</f>
        <v>Chauffage</v>
      </c>
      <c r="C43" s="64">
        <f>IF(B43="","",IF($O43=0,0,IF($O43=1,' Données SO33i'!$C44,IF($O43=3,' Données SO33i'!$D44*' Données SO33i'!$C$1,IF($O43=5,' Données SO33i'!$E44/1000,IF($O43=11,' Données SO33i'!$F44/1000*' Données SO33i'!$C$1,"donnée ?"))))))</f>
        <v>0</v>
      </c>
      <c r="D43" s="58">
        <f>IF(B43="","",IF($O43=0,0,IF($O43=1,' Données SO33i'!$C44/' Données SO33i'!$C$1,IF($O43=3,' Données SO33i'!$D44,IF($O43=5,' Données SO33i'!$E44/1000/' Données SO33i'!$C$1,IF($O43=11,' Données SO33i'!$F44/1000,"donnée ?"))))))</f>
        <v>0</v>
      </c>
      <c r="E43" s="59">
        <f>IF(B43="","",IF(D43=0,0,IF(' Données SO33i'!I44="",IF(' Données SO33i'!J44="","donnée ?",' Données SO33i'!J44/60),' Données SO33i'!I44+(' Données SO33i'!J44/60))))</f>
        <v>0</v>
      </c>
      <c r="F43" s="60">
        <f>IF(B43="","",IF(E43&lt;&gt;"",IF(E43&lt;&gt;"donnée ?",E43/24,0),0))</f>
        <v>0</v>
      </c>
      <c r="G43" s="61">
        <f>IF(B43="","",IF($O43&lt;&gt;0,IF($E43&lt;&gt;"donnée ?",C43*E43/1000,0),0))</f>
        <v>0</v>
      </c>
      <c r="H43" s="59">
        <f>IF(B43="","",IF($O43&lt;&gt;0,IF($E43&lt;&gt;"donnée ?",D43*E43,0),0))</f>
        <v>0</v>
      </c>
      <c r="I43" s="107"/>
      <c r="J43" s="107"/>
      <c r="K43" s="38">
        <f>IF(' Données SO33i'!C43&lt;&gt;"",1,0)</f>
        <v>0</v>
      </c>
      <c r="L43" s="37">
        <f>IF(' Données SO33i'!D43&lt;&gt;"",3,0)</f>
        <v>0</v>
      </c>
      <c r="M43" s="37">
        <f>IF(' Données SO33i'!E43&lt;&gt;"",5,0)</f>
        <v>0</v>
      </c>
      <c r="N43" s="37">
        <f>IF(' Données SO33i'!F43&lt;&gt;"",11,0)</f>
        <v>0</v>
      </c>
      <c r="O43" s="39">
        <f t="shared" si="13"/>
        <v>0</v>
      </c>
    </row>
    <row r="44" spans="1:15" x14ac:dyDescent="0.2">
      <c r="A44" s="65"/>
      <c r="B44" s="62" t="str">
        <f>IF(' Données SO33i'!B44="Autres","",' Données SO33i'!B44)</f>
        <v/>
      </c>
      <c r="C44" s="64" t="str">
        <f>IF(B44="","",IF($O44=0,0,IF($O44=1,' Données SO33i'!$C45,IF($O44=3,' Données SO33i'!$D45*' Données SO33i'!$C$1,IF($O44=5,' Données SO33i'!$E45/1000,IF($O44=11,' Données SO33i'!$F45/1000*' Données SO33i'!$C$1,"donnée ?"))))))</f>
        <v/>
      </c>
      <c r="D44" s="58" t="str">
        <f>IF(B44="","",IF($O44=0,0,IF($O44=1,' Données SO33i'!$C45/' Données SO33i'!$C$1,IF($O44=3,' Données SO33i'!$D45,IF($O44=5,' Données SO33i'!$E45/1000/' Données SO33i'!$C$1,IF($O44=11,' Données SO33i'!$F45/1000,"donnée ?"))))))</f>
        <v/>
      </c>
      <c r="E44" s="59" t="str">
        <f>IF(B44="","",IF(D44=0,0,IF(' Données SO33i'!I45="",IF(' Données SO33i'!J45="","donnée ?",' Données SO33i'!J45/60),' Données SO33i'!I45+(' Données SO33i'!J45/60))))</f>
        <v/>
      </c>
      <c r="F44" s="60" t="str">
        <f>IF(B44="","",IF(E44&lt;&gt;"",IF(E44&lt;&gt;"donnée ?",E44/24,0),0))</f>
        <v/>
      </c>
      <c r="G44" s="61" t="str">
        <f>IF(B44="","",IF($O44&lt;&gt;0,IF($E44&lt;&gt;"donnée ?",C44*E44/1000,0),0))</f>
        <v/>
      </c>
      <c r="H44" s="59" t="str">
        <f>IF(B44="","",IF($O44&lt;&gt;0,IF($E44&lt;&gt;"donnée ?",D44*E44,0),0))</f>
        <v/>
      </c>
      <c r="I44" s="107"/>
      <c r="J44" s="107"/>
      <c r="K44" s="38">
        <f>IF(' Données SO33i'!C44&lt;&gt;"",1,0)</f>
        <v>0</v>
      </c>
      <c r="L44" s="37">
        <f>IF(' Données SO33i'!D44&lt;&gt;"",3,0)</f>
        <v>0</v>
      </c>
      <c r="M44" s="37">
        <f>IF(' Données SO33i'!E44&lt;&gt;"",5,0)</f>
        <v>0</v>
      </c>
      <c r="N44" s="37">
        <f>IF(' Données SO33i'!F44&lt;&gt;"",11,0)</f>
        <v>0</v>
      </c>
      <c r="O44" s="39">
        <f t="shared" si="13"/>
        <v>0</v>
      </c>
    </row>
    <row r="45" spans="1:15" ht="13.5" thickBot="1" x14ac:dyDescent="0.25">
      <c r="A45" s="238"/>
      <c r="B45" s="62" t="str">
        <f>IF(' Données SO33i'!B45="Autres","",' Données SO33i'!B45)</f>
        <v/>
      </c>
      <c r="C45" s="58"/>
      <c r="D45" s="239"/>
      <c r="E45" s="240"/>
      <c r="F45" s="241"/>
      <c r="G45" s="242"/>
      <c r="H45" s="243"/>
      <c r="I45" s="107"/>
      <c r="J45" s="107"/>
      <c r="K45" s="40">
        <f>IF(' Données SO33i'!C45&lt;&gt;"",1,0)</f>
        <v>0</v>
      </c>
      <c r="L45" s="41">
        <f>IF(' Données SO33i'!D45&lt;&gt;"",3,0)</f>
        <v>0</v>
      </c>
      <c r="M45" s="41">
        <f>IF(' Données SO33i'!E45&lt;&gt;"",5,0)</f>
        <v>0</v>
      </c>
      <c r="N45" s="41">
        <f>IF(' Données SO33i'!F45&lt;&gt;"",11,0)</f>
        <v>0</v>
      </c>
      <c r="O45" s="42">
        <f t="shared" si="13"/>
        <v>0</v>
      </c>
    </row>
    <row r="46" spans="1:15" ht="18.75" customHeight="1" thickBot="1" x14ac:dyDescent="0.25">
      <c r="A46" s="66"/>
      <c r="B46" s="128"/>
      <c r="C46" s="129"/>
      <c r="D46" s="204" t="s">
        <v>48</v>
      </c>
      <c r="E46" s="204"/>
      <c r="F46" s="204"/>
      <c r="G46" s="68">
        <f>SUM(G39:G44)</f>
        <v>0.36799999999999999</v>
      </c>
      <c r="H46" s="69">
        <f>SUM(H39:H44)</f>
        <v>30.666666666666668</v>
      </c>
      <c r="I46" s="107"/>
      <c r="J46" s="107"/>
      <c r="K46" s="107"/>
      <c r="L46" s="107"/>
      <c r="M46" s="107"/>
      <c r="N46" s="107"/>
      <c r="O46" s="107"/>
    </row>
    <row r="47" spans="1:15" x14ac:dyDescent="0.2">
      <c r="A47" s="107"/>
      <c r="B47" s="117"/>
      <c r="C47" s="110"/>
      <c r="D47" s="110"/>
      <c r="E47" s="111"/>
      <c r="F47" s="112"/>
      <c r="G47" s="113"/>
      <c r="H47" s="111"/>
      <c r="I47" s="107"/>
      <c r="J47" s="107"/>
      <c r="K47" s="107"/>
      <c r="L47" s="107"/>
      <c r="M47" s="107"/>
      <c r="N47" s="107"/>
      <c r="O47" s="107"/>
    </row>
    <row r="48" spans="1:15" ht="13.5" thickBot="1" x14ac:dyDescent="0.25">
      <c r="A48" s="107"/>
      <c r="B48" s="117"/>
      <c r="C48" s="110"/>
      <c r="D48" s="110"/>
      <c r="E48" s="111"/>
      <c r="F48" s="112"/>
      <c r="G48" s="113"/>
      <c r="H48" s="111"/>
      <c r="I48" s="107"/>
      <c r="J48" s="107"/>
      <c r="K48" s="107"/>
      <c r="L48" s="107"/>
      <c r="M48" s="107"/>
      <c r="N48" s="107"/>
      <c r="O48" s="107"/>
    </row>
    <row r="49" spans="1:15" ht="21.75" customHeight="1" thickBot="1" x14ac:dyDescent="0.25">
      <c r="A49" s="107"/>
      <c r="B49" s="117"/>
      <c r="C49" s="202" t="s">
        <v>49</v>
      </c>
      <c r="D49" s="203"/>
      <c r="E49" s="203"/>
      <c r="F49" s="203"/>
      <c r="G49" s="90">
        <f>G17+G28+G37+G46</f>
        <v>1.4574599999999998</v>
      </c>
      <c r="H49" s="91">
        <f>H17+H28+H37+H46</f>
        <v>121.455</v>
      </c>
      <c r="I49" s="107"/>
      <c r="J49" s="107"/>
      <c r="K49" s="107"/>
      <c r="L49" s="107"/>
      <c r="M49" s="107"/>
      <c r="N49" s="107"/>
      <c r="O49" s="107"/>
    </row>
    <row r="50" spans="1:15" x14ac:dyDescent="0.2">
      <c r="A50" s="107"/>
      <c r="B50" s="117"/>
      <c r="C50" s="114"/>
      <c r="D50" s="114"/>
      <c r="E50" s="115"/>
      <c r="F50" s="116"/>
      <c r="G50" s="113"/>
      <c r="H50" s="111"/>
      <c r="I50" s="107"/>
      <c r="J50" s="107"/>
      <c r="K50" s="107"/>
      <c r="L50" s="107"/>
      <c r="M50" s="107"/>
      <c r="N50" s="107"/>
      <c r="O50" s="107"/>
    </row>
    <row r="51" spans="1:15" x14ac:dyDescent="0.2">
      <c r="A51" s="107"/>
      <c r="B51" s="117"/>
      <c r="C51" s="114"/>
      <c r="D51" s="114"/>
      <c r="E51" s="115"/>
      <c r="F51" s="116"/>
      <c r="G51" s="113"/>
      <c r="H51" s="111"/>
      <c r="I51" s="107"/>
      <c r="J51" s="107"/>
      <c r="K51" s="107"/>
      <c r="L51" s="107"/>
      <c r="M51" s="107"/>
      <c r="N51" s="107"/>
      <c r="O51" s="107"/>
    </row>
    <row r="52" spans="1:15" x14ac:dyDescent="0.2">
      <c r="A52" s="107"/>
      <c r="B52" s="117"/>
      <c r="C52" s="110"/>
      <c r="D52" s="110"/>
      <c r="E52" s="111"/>
      <c r="F52" s="112"/>
      <c r="G52" s="113"/>
      <c r="H52" s="111"/>
      <c r="I52" s="107"/>
      <c r="J52" s="107"/>
      <c r="K52" s="107"/>
      <c r="L52" s="107"/>
      <c r="M52" s="107"/>
      <c r="N52" s="107"/>
      <c r="O52" s="107"/>
    </row>
    <row r="53" spans="1:15" ht="13.5" thickBot="1" x14ac:dyDescent="0.25">
      <c r="A53" s="107"/>
      <c r="B53" s="117"/>
      <c r="C53" s="110"/>
      <c r="D53" s="110"/>
      <c r="E53" s="111"/>
      <c r="F53" s="112"/>
      <c r="G53" s="113"/>
      <c r="H53" s="111"/>
      <c r="I53" s="107"/>
      <c r="J53" s="107"/>
      <c r="K53" s="107"/>
      <c r="L53" s="107"/>
      <c r="M53" s="107"/>
      <c r="N53" s="107"/>
      <c r="O53" s="107"/>
    </row>
    <row r="54" spans="1:15" ht="21.75" customHeight="1" x14ac:dyDescent="0.2">
      <c r="A54" s="107"/>
      <c r="B54" s="196" t="s">
        <v>65</v>
      </c>
      <c r="C54" s="197"/>
      <c r="D54" s="197"/>
      <c r="E54" s="197"/>
      <c r="F54" s="197"/>
      <c r="G54" s="197"/>
      <c r="H54" s="197"/>
      <c r="I54" s="198"/>
      <c r="J54" s="107"/>
      <c r="K54" s="107"/>
      <c r="L54" s="107"/>
      <c r="M54" s="107"/>
      <c r="N54" s="107"/>
      <c r="O54" s="107"/>
    </row>
    <row r="55" spans="1:15" ht="21.75" customHeight="1" x14ac:dyDescent="0.2">
      <c r="A55" s="107"/>
      <c r="B55" s="216"/>
      <c r="C55" s="217"/>
      <c r="D55" s="217"/>
      <c r="E55" s="217"/>
      <c r="F55" s="217"/>
      <c r="G55" s="217"/>
      <c r="H55" s="217"/>
      <c r="I55" s="218"/>
      <c r="J55" s="107"/>
      <c r="K55" s="107"/>
      <c r="L55" s="107"/>
      <c r="M55" s="107"/>
      <c r="N55" s="107"/>
      <c r="O55" s="107"/>
    </row>
    <row r="56" spans="1:15" ht="21.75" customHeight="1" x14ac:dyDescent="0.2">
      <c r="A56" s="107"/>
      <c r="B56" s="97">
        <v>0.1</v>
      </c>
      <c r="C56" s="98">
        <v>0.2</v>
      </c>
      <c r="D56" s="98">
        <v>0.3</v>
      </c>
      <c r="E56" s="96">
        <v>0.4</v>
      </c>
      <c r="F56" s="95">
        <v>0.5</v>
      </c>
      <c r="G56" s="94">
        <v>0.6</v>
      </c>
      <c r="H56" s="100">
        <v>0.7</v>
      </c>
      <c r="I56" s="99">
        <v>0.8</v>
      </c>
      <c r="J56" s="107"/>
      <c r="K56" s="107"/>
      <c r="L56" s="107"/>
      <c r="M56" s="107"/>
      <c r="N56" s="107"/>
      <c r="O56" s="107"/>
    </row>
    <row r="57" spans="1:15" ht="18.75" customHeight="1" thickBot="1" x14ac:dyDescent="0.25">
      <c r="A57" s="107"/>
      <c r="B57" s="101">
        <f t="shared" ref="B57:I57" si="14">ROUNDUP($H$49,0)/B56</f>
        <v>1220</v>
      </c>
      <c r="C57" s="102">
        <f t="shared" si="14"/>
        <v>610</v>
      </c>
      <c r="D57" s="102">
        <f t="shared" si="14"/>
        <v>406.66666666666669</v>
      </c>
      <c r="E57" s="103">
        <f t="shared" si="14"/>
        <v>305</v>
      </c>
      <c r="F57" s="103">
        <f t="shared" si="14"/>
        <v>244</v>
      </c>
      <c r="G57" s="104">
        <f t="shared" si="14"/>
        <v>203.33333333333334</v>
      </c>
      <c r="H57" s="105">
        <f t="shared" si="14"/>
        <v>174.28571428571431</v>
      </c>
      <c r="I57" s="106">
        <f t="shared" si="14"/>
        <v>152.5</v>
      </c>
      <c r="J57" s="107"/>
      <c r="K57" s="107"/>
      <c r="L57" s="107"/>
      <c r="M57" s="107"/>
      <c r="N57" s="107"/>
      <c r="O57" s="107"/>
    </row>
    <row r="58" spans="1:15" x14ac:dyDescent="0.2">
      <c r="A58" s="107"/>
      <c r="B58" s="117"/>
      <c r="C58" s="110"/>
      <c r="D58" s="110"/>
      <c r="E58" s="111"/>
      <c r="F58" s="112"/>
      <c r="G58" s="113"/>
      <c r="H58" s="111"/>
      <c r="I58" s="107"/>
      <c r="J58" s="107"/>
      <c r="K58" s="107"/>
      <c r="L58" s="107"/>
      <c r="M58" s="107"/>
      <c r="N58" s="107"/>
      <c r="O58" s="107"/>
    </row>
    <row r="59" spans="1:15" x14ac:dyDescent="0.2">
      <c r="A59" s="107"/>
      <c r="B59" s="117"/>
      <c r="C59" s="110"/>
      <c r="D59" s="110"/>
      <c r="E59" s="111"/>
      <c r="F59" s="112"/>
      <c r="G59" s="113"/>
      <c r="H59" s="111"/>
      <c r="I59" s="107"/>
      <c r="J59" s="107"/>
      <c r="K59" s="107"/>
      <c r="L59" s="107"/>
      <c r="M59" s="107"/>
      <c r="N59" s="107"/>
      <c r="O59" s="107"/>
    </row>
    <row r="60" spans="1:15" x14ac:dyDescent="0.2">
      <c r="A60" s="107"/>
      <c r="B60" s="117"/>
      <c r="C60" s="110"/>
      <c r="D60" s="110"/>
      <c r="E60" s="111"/>
      <c r="F60" s="112"/>
      <c r="G60" s="113"/>
      <c r="H60" s="111"/>
      <c r="I60" s="107"/>
      <c r="J60" s="107"/>
      <c r="K60" s="107"/>
      <c r="L60" s="107"/>
      <c r="M60" s="107"/>
      <c r="N60" s="107"/>
      <c r="O60" s="107"/>
    </row>
    <row r="61" spans="1:15" x14ac:dyDescent="0.2">
      <c r="A61" s="107"/>
      <c r="B61" s="117"/>
      <c r="C61" s="110"/>
      <c r="D61" s="110"/>
      <c r="E61" s="111"/>
      <c r="F61" s="112"/>
      <c r="G61" s="113"/>
      <c r="H61" s="111"/>
      <c r="I61" s="107"/>
      <c r="J61" s="107"/>
      <c r="K61" s="107"/>
      <c r="L61" s="107"/>
      <c r="M61" s="107"/>
      <c r="N61" s="107"/>
      <c r="O61" s="107"/>
    </row>
    <row r="62" spans="1:15" x14ac:dyDescent="0.2">
      <c r="A62" s="107"/>
      <c r="B62" s="117"/>
      <c r="C62" s="110"/>
      <c r="D62" s="110"/>
      <c r="E62" s="111"/>
      <c r="F62" s="112"/>
      <c r="G62" s="113"/>
      <c r="H62" s="111"/>
      <c r="I62" s="107"/>
      <c r="J62" s="107"/>
      <c r="K62" s="107"/>
      <c r="L62" s="107"/>
      <c r="M62" s="107"/>
      <c r="N62" s="107"/>
      <c r="O62" s="107"/>
    </row>
    <row r="63" spans="1:15" x14ac:dyDescent="0.2">
      <c r="A63" s="107"/>
      <c r="B63" s="117"/>
      <c r="C63" s="110"/>
      <c r="D63" s="110"/>
      <c r="E63" s="111"/>
      <c r="F63" s="112"/>
      <c r="G63" s="113"/>
      <c r="H63" s="111"/>
      <c r="I63" s="107"/>
      <c r="J63" s="107"/>
      <c r="K63" s="107"/>
      <c r="L63" s="107"/>
      <c r="M63" s="107"/>
      <c r="N63" s="107"/>
      <c r="O63" s="107"/>
    </row>
    <row r="64" spans="1:15" x14ac:dyDescent="0.2">
      <c r="A64" s="107"/>
      <c r="B64" s="117"/>
      <c r="C64" s="110"/>
      <c r="D64" s="110"/>
      <c r="E64" s="111"/>
      <c r="F64" s="112"/>
      <c r="G64" s="113"/>
      <c r="H64" s="111"/>
      <c r="I64" s="107"/>
      <c r="J64" s="107"/>
      <c r="K64" s="107"/>
      <c r="L64" s="107"/>
      <c r="M64" s="107"/>
      <c r="N64" s="107"/>
      <c r="O64" s="107"/>
    </row>
    <row r="65" spans="1:15" x14ac:dyDescent="0.2">
      <c r="A65" s="107"/>
      <c r="B65" s="117"/>
      <c r="C65" s="110"/>
      <c r="D65" s="110"/>
      <c r="E65" s="111"/>
      <c r="F65" s="112"/>
      <c r="G65" s="113"/>
      <c r="H65" s="111"/>
      <c r="I65" s="107"/>
      <c r="J65" s="107"/>
      <c r="K65" s="107"/>
      <c r="L65" s="107"/>
      <c r="M65" s="107"/>
      <c r="N65" s="107"/>
      <c r="O65" s="107"/>
    </row>
    <row r="66" spans="1:15" x14ac:dyDescent="0.2">
      <c r="A66" s="107"/>
      <c r="B66" s="117"/>
      <c r="C66" s="110"/>
      <c r="D66" s="110"/>
      <c r="E66" s="111"/>
      <c r="F66" s="112"/>
      <c r="G66" s="113"/>
      <c r="H66" s="111"/>
      <c r="I66" s="107"/>
      <c r="J66" s="107"/>
      <c r="K66" s="107"/>
      <c r="L66" s="107"/>
      <c r="M66" s="107"/>
      <c r="N66" s="107"/>
      <c r="O66" s="107"/>
    </row>
    <row r="67" spans="1:15" x14ac:dyDescent="0.2">
      <c r="A67" s="107"/>
      <c r="B67" s="117"/>
      <c r="C67" s="110"/>
      <c r="D67" s="110"/>
      <c r="E67" s="111"/>
      <c r="F67" s="112"/>
      <c r="G67" s="113"/>
      <c r="H67" s="111"/>
      <c r="I67" s="107"/>
      <c r="J67" s="107"/>
      <c r="K67" s="107"/>
      <c r="L67" s="107"/>
      <c r="M67" s="107"/>
      <c r="N67" s="107"/>
      <c r="O67" s="107"/>
    </row>
    <row r="68" spans="1:15" x14ac:dyDescent="0.2">
      <c r="A68" s="107"/>
      <c r="B68" s="117"/>
      <c r="C68" s="110"/>
      <c r="D68" s="110"/>
      <c r="E68" s="111"/>
      <c r="F68" s="112"/>
      <c r="G68" s="113"/>
      <c r="H68" s="111"/>
      <c r="I68" s="107"/>
      <c r="J68" s="107"/>
      <c r="K68" s="107"/>
      <c r="L68" s="107"/>
      <c r="M68" s="107"/>
      <c r="N68" s="107"/>
      <c r="O68" s="107"/>
    </row>
    <row r="69" spans="1:15" s="107" customFormat="1" x14ac:dyDescent="0.2">
      <c r="B69" s="117"/>
      <c r="C69" s="110"/>
      <c r="D69" s="110"/>
      <c r="E69" s="111"/>
      <c r="F69" s="112"/>
      <c r="G69" s="113"/>
      <c r="H69" s="111"/>
    </row>
    <row r="70" spans="1:15" s="107" customFormat="1" x14ac:dyDescent="0.2">
      <c r="B70" s="117"/>
      <c r="C70" s="110"/>
      <c r="D70" s="110"/>
      <c r="E70" s="111"/>
      <c r="F70" s="112"/>
      <c r="G70" s="113"/>
      <c r="H70" s="111"/>
    </row>
    <row r="71" spans="1:15" s="107" customFormat="1" x14ac:dyDescent="0.2">
      <c r="B71" s="117"/>
      <c r="C71" s="110"/>
      <c r="D71" s="110"/>
      <c r="E71" s="111"/>
      <c r="F71" s="112"/>
      <c r="G71" s="113"/>
      <c r="H71" s="111"/>
    </row>
    <row r="72" spans="1:15" s="107" customFormat="1" x14ac:dyDescent="0.2">
      <c r="B72" s="117"/>
      <c r="C72" s="110"/>
      <c r="D72" s="110"/>
      <c r="E72" s="111"/>
      <c r="F72" s="112"/>
      <c r="G72" s="113"/>
      <c r="H72" s="111"/>
    </row>
    <row r="73" spans="1:15" s="107" customFormat="1" x14ac:dyDescent="0.2">
      <c r="B73" s="117"/>
      <c r="C73" s="110"/>
      <c r="D73" s="110"/>
      <c r="E73" s="111"/>
      <c r="F73" s="112"/>
      <c r="G73" s="113"/>
      <c r="H73" s="111"/>
    </row>
    <row r="74" spans="1:15" s="107" customFormat="1" x14ac:dyDescent="0.2">
      <c r="B74" s="117"/>
      <c r="C74" s="110"/>
      <c r="D74" s="110"/>
      <c r="E74" s="111"/>
      <c r="F74" s="112"/>
      <c r="G74" s="113"/>
      <c r="H74" s="111"/>
    </row>
    <row r="75" spans="1:15" s="107" customFormat="1" x14ac:dyDescent="0.2">
      <c r="B75" s="117"/>
      <c r="C75" s="110"/>
      <c r="D75" s="110"/>
      <c r="E75" s="111"/>
      <c r="F75" s="112"/>
      <c r="G75" s="113"/>
      <c r="H75" s="111"/>
    </row>
    <row r="76" spans="1:15" s="107" customFormat="1" x14ac:dyDescent="0.2">
      <c r="B76" s="117"/>
      <c r="C76" s="110"/>
      <c r="D76" s="110"/>
      <c r="E76" s="111"/>
      <c r="F76" s="112"/>
      <c r="G76" s="113"/>
      <c r="H76" s="111"/>
    </row>
    <row r="77" spans="1:15" s="107" customFormat="1" x14ac:dyDescent="0.2">
      <c r="B77" s="117"/>
      <c r="C77" s="110"/>
      <c r="D77" s="110"/>
      <c r="E77" s="111"/>
      <c r="F77" s="112"/>
      <c r="G77" s="113"/>
      <c r="H77" s="111"/>
    </row>
    <row r="78" spans="1:15" s="107" customFormat="1" x14ac:dyDescent="0.2">
      <c r="B78" s="117"/>
      <c r="C78" s="110"/>
      <c r="D78" s="110"/>
      <c r="E78" s="111"/>
      <c r="F78" s="112"/>
      <c r="G78" s="113"/>
      <c r="H78" s="111"/>
    </row>
    <row r="79" spans="1:15" s="107" customFormat="1" x14ac:dyDescent="0.2">
      <c r="B79" s="117"/>
      <c r="C79" s="110"/>
      <c r="D79" s="110"/>
      <c r="E79" s="111"/>
      <c r="F79" s="112"/>
      <c r="G79" s="113"/>
      <c r="H79" s="111"/>
    </row>
    <row r="80" spans="1:15" s="107" customFormat="1" x14ac:dyDescent="0.2">
      <c r="B80" s="117"/>
      <c r="C80" s="110"/>
      <c r="D80" s="110"/>
      <c r="E80" s="111"/>
      <c r="F80" s="112"/>
      <c r="G80" s="113"/>
      <c r="H80" s="111"/>
    </row>
    <row r="81" spans="2:8" s="107" customFormat="1" x14ac:dyDescent="0.2">
      <c r="B81" s="117"/>
      <c r="C81" s="110"/>
      <c r="D81" s="110"/>
      <c r="E81" s="111"/>
      <c r="F81" s="112"/>
      <c r="G81" s="113"/>
      <c r="H81" s="111"/>
    </row>
    <row r="82" spans="2:8" s="107" customFormat="1" x14ac:dyDescent="0.2">
      <c r="B82" s="117"/>
      <c r="C82" s="110"/>
      <c r="D82" s="110"/>
      <c r="E82" s="111"/>
      <c r="F82" s="112"/>
      <c r="G82" s="113"/>
      <c r="H82" s="111"/>
    </row>
    <row r="83" spans="2:8" s="107" customFormat="1" x14ac:dyDescent="0.2">
      <c r="B83" s="117"/>
      <c r="C83" s="110"/>
      <c r="D83" s="110"/>
      <c r="E83" s="111"/>
      <c r="F83" s="112"/>
      <c r="G83" s="113"/>
      <c r="H83" s="111"/>
    </row>
    <row r="84" spans="2:8" s="107" customFormat="1" x14ac:dyDescent="0.2">
      <c r="B84" s="117"/>
      <c r="C84" s="110"/>
      <c r="D84" s="110"/>
      <c r="E84" s="111"/>
      <c r="F84" s="112"/>
      <c r="G84" s="113"/>
      <c r="H84" s="111"/>
    </row>
    <row r="85" spans="2:8" s="107" customFormat="1" x14ac:dyDescent="0.2">
      <c r="B85" s="117"/>
      <c r="C85" s="110"/>
      <c r="D85" s="110"/>
      <c r="E85" s="111"/>
      <c r="F85" s="112"/>
      <c r="G85" s="113"/>
      <c r="H85" s="111"/>
    </row>
    <row r="86" spans="2:8" s="107" customFormat="1" x14ac:dyDescent="0.2">
      <c r="B86" s="117"/>
      <c r="C86" s="110"/>
      <c r="D86" s="110"/>
      <c r="E86" s="111"/>
      <c r="F86" s="112"/>
      <c r="G86" s="113"/>
      <c r="H86" s="111"/>
    </row>
    <row r="87" spans="2:8" s="107" customFormat="1" x14ac:dyDescent="0.2">
      <c r="B87" s="117"/>
      <c r="C87" s="110"/>
      <c r="D87" s="110"/>
      <c r="E87" s="111"/>
      <c r="F87" s="112"/>
      <c r="G87" s="113"/>
      <c r="H87" s="111"/>
    </row>
    <row r="88" spans="2:8" s="107" customFormat="1" x14ac:dyDescent="0.2">
      <c r="B88" s="117"/>
      <c r="C88" s="110"/>
      <c r="D88" s="110"/>
      <c r="E88" s="111"/>
      <c r="F88" s="112"/>
      <c r="G88" s="113"/>
      <c r="H88" s="111"/>
    </row>
    <row r="89" spans="2:8" s="107" customFormat="1" x14ac:dyDescent="0.2">
      <c r="B89" s="117"/>
      <c r="C89" s="110"/>
      <c r="D89" s="110"/>
      <c r="E89" s="111"/>
      <c r="F89" s="112"/>
      <c r="G89" s="113"/>
      <c r="H89" s="111"/>
    </row>
    <row r="90" spans="2:8" s="107" customFormat="1" x14ac:dyDescent="0.2">
      <c r="B90" s="117"/>
      <c r="C90" s="110"/>
      <c r="D90" s="110"/>
      <c r="E90" s="111"/>
      <c r="F90" s="112"/>
      <c r="G90" s="113"/>
      <c r="H90" s="111"/>
    </row>
    <row r="91" spans="2:8" s="107" customFormat="1" x14ac:dyDescent="0.2">
      <c r="B91" s="117"/>
      <c r="C91" s="110"/>
      <c r="D91" s="110"/>
      <c r="E91" s="111"/>
      <c r="F91" s="112"/>
      <c r="G91" s="113"/>
      <c r="H91" s="111"/>
    </row>
    <row r="92" spans="2:8" s="107" customFormat="1" x14ac:dyDescent="0.2">
      <c r="B92" s="117"/>
      <c r="C92" s="110"/>
      <c r="D92" s="110"/>
      <c r="E92" s="111"/>
      <c r="F92" s="112"/>
      <c r="G92" s="113"/>
      <c r="H92" s="111"/>
    </row>
    <row r="93" spans="2:8" s="107" customFormat="1" x14ac:dyDescent="0.2">
      <c r="B93" s="117"/>
      <c r="C93" s="110"/>
      <c r="D93" s="110"/>
      <c r="E93" s="111"/>
      <c r="F93" s="112"/>
      <c r="G93" s="113"/>
      <c r="H93" s="111"/>
    </row>
  </sheetData>
  <mergeCells count="18">
    <mergeCell ref="B54:I55"/>
    <mergeCell ref="C49:F49"/>
    <mergeCell ref="A2:B3"/>
    <mergeCell ref="D17:F17"/>
    <mergeCell ref="A1:H1"/>
    <mergeCell ref="C2:D2"/>
    <mergeCell ref="G2:H2"/>
    <mergeCell ref="A4:H4"/>
    <mergeCell ref="D46:F46"/>
    <mergeCell ref="K3:O4"/>
    <mergeCell ref="K37:O38"/>
    <mergeCell ref="K28:O29"/>
    <mergeCell ref="K17:O18"/>
    <mergeCell ref="A18:H18"/>
    <mergeCell ref="A29:H29"/>
    <mergeCell ref="A38:H38"/>
    <mergeCell ref="D28:F28"/>
    <mergeCell ref="D37:F37"/>
  </mergeCells>
  <phoneticPr fontId="0" type="noConversion"/>
  <conditionalFormatting sqref="E50:E53 E58:E65536 E1:E48">
    <cfRule type="cellIs" dxfId="22" priority="1" stopIfTrue="1" operator="equal">
      <formula>"donnée ?"</formula>
    </cfRule>
  </conditionalFormatting>
  <conditionalFormatting sqref="G58:H65536 G1:H53">
    <cfRule type="cellIs" dxfId="21" priority="2" stopIfTrue="1" operator="notEqual">
      <formula>0</formula>
    </cfRule>
  </conditionalFormatting>
  <pageMargins left="0.78740157499999996" right="0.78740157499999996" top="0.984251969" bottom="0.984251969" header="0.5" footer="0.5"/>
  <pageSetup paperSize="9"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7"/>
  <sheetViews>
    <sheetView workbookViewId="0">
      <pane ySplit="4" topLeftCell="A5" activePane="bottomLeft" state="frozenSplit"/>
      <selection pane="bottomLeft" activeCell="H14" sqref="H14"/>
    </sheetView>
  </sheetViews>
  <sheetFormatPr baseColWidth="10" defaultColWidth="9.140625" defaultRowHeight="12.75" x14ac:dyDescent="0.2"/>
  <cols>
    <col min="1" max="1" width="3" customWidth="1"/>
    <col min="2" max="2" width="21" style="1" customWidth="1"/>
    <col min="3" max="3" width="13.140625" style="50" customWidth="1"/>
    <col min="4" max="4" width="10.42578125" style="50" customWidth="1"/>
    <col min="5" max="5" width="13.28515625" style="31" customWidth="1"/>
    <col min="6" max="6" width="13.28515625" style="45" customWidth="1"/>
    <col min="7" max="7" width="10.85546875" style="36" customWidth="1"/>
    <col min="8" max="8" width="9.7109375" style="31" customWidth="1"/>
    <col min="9" max="9" width="10.42578125" customWidth="1"/>
    <col min="10" max="10" width="9.140625" customWidth="1"/>
    <col min="11" max="11" width="7.140625" customWidth="1"/>
    <col min="12" max="12" width="7.7109375" customWidth="1"/>
    <col min="13" max="13" width="7.28515625" customWidth="1"/>
    <col min="14" max="14" width="6.7109375" customWidth="1"/>
    <col min="15" max="15" width="7.140625" customWidth="1"/>
    <col min="16" max="75" width="9.140625" style="107" customWidth="1"/>
  </cols>
  <sheetData>
    <row r="1" spans="1:75" ht="27" customHeight="1" x14ac:dyDescent="0.2">
      <c r="A1" s="161" t="s">
        <v>79</v>
      </c>
      <c r="B1" s="162"/>
      <c r="C1" s="162"/>
      <c r="D1" s="162"/>
      <c r="E1" s="162"/>
      <c r="F1" s="162"/>
      <c r="G1" s="162"/>
      <c r="H1" s="163"/>
      <c r="I1" s="107"/>
      <c r="J1" s="107"/>
      <c r="K1" s="107"/>
      <c r="L1" s="107"/>
      <c r="M1" s="107"/>
      <c r="N1" s="107"/>
      <c r="O1" s="107"/>
    </row>
    <row r="2" spans="1:75" s="3" customFormat="1" x14ac:dyDescent="0.2">
      <c r="A2" s="154" t="s">
        <v>80</v>
      </c>
      <c r="B2" s="155"/>
      <c r="C2" s="164" t="s">
        <v>22</v>
      </c>
      <c r="D2" s="165"/>
      <c r="E2" s="79" t="s">
        <v>83</v>
      </c>
      <c r="F2" s="80" t="s">
        <v>84</v>
      </c>
      <c r="G2" s="166" t="s">
        <v>81</v>
      </c>
      <c r="H2" s="167"/>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row>
    <row r="3" spans="1:75" s="3" customFormat="1" ht="13.5" thickBot="1" x14ac:dyDescent="0.25">
      <c r="A3" s="291"/>
      <c r="B3" s="292"/>
      <c r="C3" s="293"/>
      <c r="D3" s="294"/>
      <c r="E3" s="295"/>
      <c r="F3" s="296"/>
      <c r="G3" s="297" t="s">
        <v>19</v>
      </c>
      <c r="H3" s="319" t="str">
        <f>"A/H en " &amp; FIXED(' Données SO33i'!C1,0,1)&amp;"V"</f>
        <v>A/H en 12V</v>
      </c>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row>
    <row r="4" spans="1:75" s="2" customFormat="1" ht="37.5" customHeight="1" thickBot="1" x14ac:dyDescent="0.25">
      <c r="A4" s="156"/>
      <c r="B4" s="157"/>
      <c r="C4" s="77" t="s">
        <v>23</v>
      </c>
      <c r="D4" s="78" t="s">
        <v>24</v>
      </c>
      <c r="E4" s="76" t="s">
        <v>26</v>
      </c>
      <c r="F4" s="75" t="s">
        <v>28</v>
      </c>
      <c r="G4" s="305"/>
      <c r="H4" s="320"/>
      <c r="I4" s="109"/>
      <c r="J4" s="109"/>
      <c r="K4" s="184" t="s">
        <v>47</v>
      </c>
      <c r="L4" s="185"/>
      <c r="M4" s="185"/>
      <c r="N4" s="185"/>
      <c r="O4" s="186"/>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row>
    <row r="5" spans="1:75" ht="12.75" customHeight="1" x14ac:dyDescent="0.2">
      <c r="A5" s="303" t="s">
        <v>85</v>
      </c>
      <c r="B5" s="303"/>
      <c r="C5" s="303"/>
      <c r="D5" s="303"/>
      <c r="E5" s="303"/>
      <c r="F5" s="303"/>
      <c r="G5" s="306">
        <f>SUM(G7:G11)</f>
        <v>1.8399999999999999</v>
      </c>
      <c r="H5" s="306">
        <f>SUM(H7:H11)</f>
        <v>153.33333333333334</v>
      </c>
      <c r="I5" s="107"/>
      <c r="J5" s="107"/>
      <c r="K5" s="187"/>
      <c r="L5" s="188"/>
      <c r="M5" s="188"/>
      <c r="N5" s="188"/>
      <c r="O5" s="189"/>
    </row>
    <row r="6" spans="1:75" ht="15.75" customHeight="1" x14ac:dyDescent="0.2">
      <c r="A6" s="304"/>
      <c r="B6" s="304"/>
      <c r="C6" s="304"/>
      <c r="D6" s="304"/>
      <c r="E6" s="304"/>
      <c r="F6" s="304"/>
      <c r="G6" s="306"/>
      <c r="H6" s="306"/>
      <c r="I6" s="107"/>
      <c r="J6" s="107"/>
      <c r="K6" s="107"/>
      <c r="L6" s="107"/>
      <c r="M6" s="107"/>
      <c r="N6" s="107"/>
      <c r="O6" s="107"/>
    </row>
    <row r="7" spans="1:75" ht="13.5" thickBot="1" x14ac:dyDescent="0.25">
      <c r="A7" s="289"/>
      <c r="B7" s="290" t="str">
        <f>IF(' Données SO33i'!B48="Autres","",' Données SO33i'!B48)</f>
        <v>Moteur</v>
      </c>
      <c r="C7" s="64">
        <f>IF($O7=0,0,IF($O7=1,' Données SO33i'!$C48,IF($O7=3,' Données SO33i'!$D48*' Données SO33i'!$C$1,IF($O7=5,' Données SO33i'!$E48/1000,IF($O7=11,' Données SO33i'!$F48/1000*' Données SO33i'!$C$1,"donnée ?")))))</f>
        <v>420</v>
      </c>
      <c r="D7" s="58">
        <f>IF($O7=0,0,IF($O7=1,' Données SO33i'!$C48/' Données SO33i'!$C$1,IF($O7=3,' Données SO33i'!$D48,IF($O7=5,' Données SO33i'!$E48/1000/' Données SO33i'!$C$1,IF($O7=11,' Données SO33i'!$F48/1000,"donnée ?")))))</f>
        <v>35</v>
      </c>
      <c r="E7" s="59">
        <f>IF(D7=0,0,IF(' Données SO33i'!I48="",IF(' Données SO33i'!J48="","donnée ?",' Données SO33i'!J48/60),' Données SO33i'!I48+(' Données SO33i'!J48/60)))</f>
        <v>2</v>
      </c>
      <c r="F7" s="60">
        <f>IF(E7&lt;&gt;"",IF(E7&lt;&gt;"donnée ?",E7/24,0),0)</f>
        <v>8.3333333333333329E-2</v>
      </c>
      <c r="G7" s="61">
        <f>IF($O7&lt;&gt;0,IF($E7&lt;&gt;"donnée ?",C7*E7/1000,0),0)</f>
        <v>0.84</v>
      </c>
      <c r="H7" s="59">
        <f>IF($O7&lt;&gt;0,IF($E7&lt;&gt;"donnée ?",D7*E7,0),0)</f>
        <v>70</v>
      </c>
      <c r="I7" s="107"/>
      <c r="J7" s="107"/>
      <c r="K7" s="40">
        <f>IF(' Données SO33i'!C48&lt;&gt;"",1,0)</f>
        <v>0</v>
      </c>
      <c r="L7" s="41">
        <f>IF(' Données SO33i'!D48&lt;&gt;"",3,0)</f>
        <v>3</v>
      </c>
      <c r="M7" s="41">
        <f>IF(' Données SO33i'!E48&lt;&gt;"",5,0)</f>
        <v>0</v>
      </c>
      <c r="N7" s="41">
        <f>IF(' Données SO33i'!F48&lt;&gt;"",11,0)</f>
        <v>0</v>
      </c>
      <c r="O7" s="42">
        <f t="shared" ref="O7:O11" si="0">SUM(K7:N7)</f>
        <v>3</v>
      </c>
    </row>
    <row r="8" spans="1:75" ht="13.5" thickBot="1" x14ac:dyDescent="0.25">
      <c r="A8" s="289"/>
      <c r="B8" s="290" t="str">
        <f>IF(' Données SO33i'!B49="Autres","",' Données SO33i'!B49)</f>
        <v>Panneau solaire</v>
      </c>
      <c r="C8" s="64">
        <f>IF($O8=0,0,IF($O8=1,' Données SO33i'!$C49,IF($O8=3,' Données SO33i'!$D49*' Données SO33i'!$C$1,IF($O8=5,' Données SO33i'!$E49/1000,IF($O8=11,' Données SO33i'!$F49/1000*' Données SO33i'!$C$1,"donnée ?")))))</f>
        <v>200</v>
      </c>
      <c r="D8" s="58">
        <f>IF($O8=0,0,IF($O8=1,' Données SO33i'!$C49/' Données SO33i'!$C$1,IF($O8=3,' Données SO33i'!$D49,IF($O8=5,' Données SO33i'!$E49/1000/' Données SO33i'!$C$1,IF($O8=11,' Données SO33i'!$F49/1000,"donnée ?")))))</f>
        <v>16.666666666666668</v>
      </c>
      <c r="E8" s="89">
        <f>IF(D8=0,0,IF(' Données SO33i'!I49="",IF(' Données SO33i'!J49="","donnée ?",' Données SO33i'!J49/60),' Données SO33i'!I49+(' Données SO33i'!J49/60)))</f>
        <v>5</v>
      </c>
      <c r="F8" s="60">
        <f t="shared" ref="F8:F11" si="1">IF(E8&lt;&gt;"",IF(E8&lt;&gt;"donnée ?",E8/24,0),0)</f>
        <v>0.20833333333333334</v>
      </c>
      <c r="G8" s="61">
        <f>IF($O8&lt;&gt;0,IF($E8&lt;&gt;"donnée ?",C8*E8/1000,0),0)</f>
        <v>1</v>
      </c>
      <c r="H8" s="59">
        <f>IF($O8&lt;&gt;0,IF($E8&lt;&gt;"donnée ?",D8*E8,0),0)</f>
        <v>83.333333333333343</v>
      </c>
      <c r="I8" s="107"/>
      <c r="J8" s="107"/>
      <c r="K8" s="40">
        <f>IF(' Données SO33i'!C49&lt;&gt;"",1,0)</f>
        <v>1</v>
      </c>
      <c r="L8" s="41">
        <f>IF(' Données SO33i'!D49&lt;&gt;"",3,0)</f>
        <v>0</v>
      </c>
      <c r="M8" s="41">
        <f>IF(' Données SO33i'!E49&lt;&gt;"",5,0)</f>
        <v>0</v>
      </c>
      <c r="N8" s="41">
        <f>IF(' Données SO33i'!F49&lt;&gt;"",11,0)</f>
        <v>0</v>
      </c>
      <c r="O8" s="42">
        <f t="shared" si="0"/>
        <v>1</v>
      </c>
    </row>
    <row r="9" spans="1:75" ht="13.5" thickBot="1" x14ac:dyDescent="0.25">
      <c r="A9" s="289"/>
      <c r="B9" s="290" t="str">
        <f>IF(' Données SO33i'!B50="Autres","",' Données SO33i'!B50)</f>
        <v>Pile à combustible</v>
      </c>
      <c r="C9" s="64">
        <f>IF($O9=0,0,IF($O9=1,' Données SO33i'!$C50,IF($O9=3,' Données SO33i'!$D50*' Données SO33i'!$C$1,IF($O9=5,' Données SO33i'!$E50/1000,IF($O9=11,' Données SO33i'!$F50/1000*' Données SO33i'!$C$1,"donnée ?")))))</f>
        <v>39.599999999999994</v>
      </c>
      <c r="D9" s="58">
        <f>IF($O9=0,0,IF($O9=1,' Données SO33i'!$C50/' Données SO33i'!$C$1,IF($O9=3,' Données SO33i'!$D50,IF($O9=5,' Données SO33i'!$E50/1000/' Données SO33i'!$C$1,IF($O9=11,' Données SO33i'!$F50/1000,"donnée ?")))))</f>
        <v>3.3</v>
      </c>
      <c r="E9" s="89" t="str">
        <f>IF(D9=0,0,IF(' Données SO33i'!I50="",IF(' Données SO33i'!J50="","donnée ?",' Données SO33i'!J50/60),' Données SO33i'!I50+(' Données SO33i'!J50/60)))</f>
        <v>donnée ?</v>
      </c>
      <c r="F9" s="60">
        <f t="shared" si="1"/>
        <v>0</v>
      </c>
      <c r="G9" s="61">
        <f>IF($O9&lt;&gt;0,IF($E9&lt;&gt;"donnée ?",C9*E9/1000,0),0)</f>
        <v>0</v>
      </c>
      <c r="H9" s="59">
        <f>IF($O9&lt;&gt;0,IF($E9&lt;&gt;"donnée ?",D9*E9,0),0)</f>
        <v>0</v>
      </c>
      <c r="I9" s="107"/>
      <c r="J9" s="107"/>
      <c r="K9" s="40">
        <f>IF(' Données SO33i'!C50&lt;&gt;"",1,0)</f>
        <v>0</v>
      </c>
      <c r="L9" s="41">
        <f>IF(' Données SO33i'!D50&lt;&gt;"",3,0)</f>
        <v>3</v>
      </c>
      <c r="M9" s="41">
        <f>IF(' Données SO33i'!E50&lt;&gt;"",5,0)</f>
        <v>0</v>
      </c>
      <c r="N9" s="41">
        <f>IF(' Données SO33i'!F50&lt;&gt;"",11,0)</f>
        <v>0</v>
      </c>
      <c r="O9" s="42">
        <f t="shared" si="0"/>
        <v>3</v>
      </c>
    </row>
    <row r="10" spans="1:75" ht="13.5" thickBot="1" x14ac:dyDescent="0.25">
      <c r="A10" s="289"/>
      <c r="B10" s="290" t="str">
        <f>IF(' Données SO33i'!B51="Autres","",' Données SO33i'!B51)</f>
        <v>Chargeur</v>
      </c>
      <c r="C10" s="64">
        <f>IF($O10=0,0,IF($O10=1,' Données SO33i'!$C51,IF($O10=3,' Données SO33i'!$D51*' Données SO33i'!$C$1,IF($O10=5,' Données SO33i'!$E51/1000,IF($O10=11,' Données SO33i'!$F51/1000*' Données SO33i'!$C$1,"donnée ?")))))</f>
        <v>180</v>
      </c>
      <c r="D10" s="58">
        <f>IF($O10=0,0,IF($O10=1,' Données SO33i'!$C51/' Données SO33i'!$C$1,IF($O10=3,' Données SO33i'!$D51,IF($O10=5,' Données SO33i'!$E51/1000/' Données SO33i'!$C$1,IF($O10=11,' Données SO33i'!$F51/1000,"donnée ?")))))</f>
        <v>15</v>
      </c>
      <c r="E10" s="89">
        <f>IF(D10=0,0,IF(' Données SO33i'!I51="",IF(' Données SO33i'!J51="","donnée ?",' Données SO33i'!J51/60),' Données SO33i'!I51+(' Données SO33i'!J51/60)))</f>
        <v>0</v>
      </c>
      <c r="F10" s="60">
        <f t="shared" si="1"/>
        <v>0</v>
      </c>
      <c r="G10" s="61">
        <f>IF($O10&lt;&gt;0,IF($E10&lt;&gt;"donnée ?",C10*E10/1000,0),0)</f>
        <v>0</v>
      </c>
      <c r="H10" s="59">
        <f>IF($O10&lt;&gt;0,IF($E10&lt;&gt;"donnée ?",D10*E10,0),0)</f>
        <v>0</v>
      </c>
      <c r="I10" s="107"/>
      <c r="J10" s="107"/>
      <c r="K10" s="40">
        <f>IF(' Données SO33i'!C51&lt;&gt;"",1,0)</f>
        <v>0</v>
      </c>
      <c r="L10" s="41">
        <f>IF(' Données SO33i'!D51&lt;&gt;"",3,0)</f>
        <v>3</v>
      </c>
      <c r="M10" s="41">
        <f>IF(' Données SO33i'!E51&lt;&gt;"",5,0)</f>
        <v>0</v>
      </c>
      <c r="N10" s="41">
        <f>IF(' Données SO33i'!F51&lt;&gt;"",11,0)</f>
        <v>0</v>
      </c>
      <c r="O10" s="42">
        <f t="shared" si="0"/>
        <v>3</v>
      </c>
    </row>
    <row r="11" spans="1:75" ht="13.5" thickBot="1" x14ac:dyDescent="0.25">
      <c r="A11" s="289"/>
      <c r="B11" s="290" t="str">
        <f>IF(' Données SO33i'!B52="Autres","",' Données SO33i'!B52)</f>
        <v/>
      </c>
      <c r="C11" s="64">
        <f>IF($O11=0,0,IF($O11=1,' Données SO33i'!$C52,IF($O11=3,' Données SO33i'!$D52*' Données SO33i'!$C$1,IF($O11=5,' Données SO33i'!$E52/1000,IF($O11=11,' Données SO33i'!$F52/1000*' Données SO33i'!$C$1,"donnée ?")))))</f>
        <v>0</v>
      </c>
      <c r="D11" s="58">
        <f>IF($O11=0,0,IF($O11=1,' Données SO33i'!$C52/' Données SO33i'!$C$1,IF($O11=3,' Données SO33i'!$D52,IF($O11=5,' Données SO33i'!$E52/1000/' Données SO33i'!$C$1,IF($O11=11,' Données SO33i'!$F52/1000,"donnée ?")))))</f>
        <v>0</v>
      </c>
      <c r="E11" s="89">
        <f>IF(D11=0,0,IF(' Données SO33i'!I52="",IF(' Données SO33i'!J52="","donnée ?",' Données SO33i'!J52/60),' Données SO33i'!I52+(' Données SO33i'!J52/60)))</f>
        <v>0</v>
      </c>
      <c r="F11" s="60">
        <f t="shared" si="1"/>
        <v>0</v>
      </c>
      <c r="G11" s="61">
        <f>IF($O11&lt;&gt;0,IF($E11&lt;&gt;"donnée ?",C11*E11/1000,0),0)</f>
        <v>0</v>
      </c>
      <c r="H11" s="59">
        <f>IF($O11&lt;&gt;0,IF($E11&lt;&gt;"donnée ?",D11*E11,0),0)</f>
        <v>0</v>
      </c>
      <c r="I11" s="107"/>
      <c r="J11" s="107"/>
      <c r="K11" s="40">
        <f>IF(' Données SO33i'!C52&lt;&gt;"",1,0)</f>
        <v>0</v>
      </c>
      <c r="L11" s="41">
        <f>IF(' Données SO33i'!D52&lt;&gt;"",3,0)</f>
        <v>0</v>
      </c>
      <c r="M11" s="41">
        <f>IF(' Données SO33i'!E52&lt;&gt;"",5,0)</f>
        <v>0</v>
      </c>
      <c r="N11" s="41">
        <f>IF(' Données SO33i'!F52&lt;&gt;"",11,0)</f>
        <v>0</v>
      </c>
      <c r="O11" s="42">
        <f t="shared" si="0"/>
        <v>0</v>
      </c>
    </row>
    <row r="12" spans="1:75" ht="24" customHeight="1" x14ac:dyDescent="0.2">
      <c r="A12" s="298" t="s">
        <v>86</v>
      </c>
      <c r="B12" s="299"/>
      <c r="C12" s="300"/>
      <c r="D12" s="300"/>
      <c r="E12" s="301"/>
      <c r="F12" s="302"/>
      <c r="G12" s="313">
        <f>SUM(G13:G17)</f>
        <v>1</v>
      </c>
      <c r="H12" s="313">
        <f>SUM(H13:H17)</f>
        <v>83.333333333333343</v>
      </c>
      <c r="I12" s="107"/>
      <c r="J12" s="107"/>
      <c r="K12" s="107"/>
      <c r="L12" s="107"/>
      <c r="M12" s="107"/>
      <c r="N12" s="107"/>
      <c r="O12" s="107"/>
    </row>
    <row r="13" spans="1:75" s="107" customFormat="1" x14ac:dyDescent="0.2">
      <c r="A13" s="65"/>
      <c r="B13" s="62" t="str">
        <f>' Données SO33i'!B48</f>
        <v>Moteur</v>
      </c>
      <c r="C13" s="64">
        <f>IF($O13=0,0,IF($O13=1,' Données SO33i'!$C48,IF($O13=3,' Données SO33i'!$D48*' Données SO33i'!$C$1,IF($O13=5,' Données SO33i'!$E48/1000,IF($O13=11,' Données SO33i'!$F48/1000*' Données SO33i'!$C$1,"donnée ?")))))</f>
        <v>420</v>
      </c>
      <c r="D13" s="58">
        <f>IF($O13=0,0,IF($O13=1,' Données SO33i'!$C48/' Données SO33i'!$C$1,IF($O13=3,' Données SO33i'!$D48,IF($O13=5,' Données SO33i'!$E48/1000/' Données SO33i'!$C$1,IF($O13=11,' Données SO33i'!$F48/1000,"donnée ?")))))</f>
        <v>35</v>
      </c>
      <c r="E13" s="59">
        <f>IF(D13=0,0,IF(' Données SO33i'!G48="",IF(' Données SO33i'!H48="","donnée ?",' Données SO33i'!H48/60),' Données SO33i'!G48+(' Données SO33i'!H48/60)))</f>
        <v>0</v>
      </c>
      <c r="F13" s="60">
        <f>IF(E13&lt;&gt;"",IF(E13&lt;&gt;"donnée ?",E13/24,0),0)</f>
        <v>0</v>
      </c>
      <c r="G13" s="61">
        <f>IF($O13&lt;&gt;0,IF($E13&lt;&gt;"donnée ?",C13*E13/1000,0),0)</f>
        <v>0</v>
      </c>
      <c r="H13" s="59">
        <f>IF($O13&lt;&gt;0,IF($E13&lt;&gt;"donnée ?",D13*E13,0),0)</f>
        <v>0</v>
      </c>
      <c r="K13" s="38">
        <f>IF(' Données SO33i'!C48&lt;&gt;"",1,0)</f>
        <v>0</v>
      </c>
      <c r="L13" s="37">
        <f>IF(' Données SO33i'!D48&lt;&gt;"",3,0)</f>
        <v>3</v>
      </c>
      <c r="M13" s="37">
        <f>IF(' Données SO33i'!E48&lt;&gt;"",5,0)</f>
        <v>0</v>
      </c>
      <c r="N13" s="37">
        <f>IF(' Données SO33i'!F48&lt;&gt;"",11,0)</f>
        <v>0</v>
      </c>
      <c r="O13" s="39">
        <f t="shared" ref="O13:O17" si="2">SUM(K13:N13)</f>
        <v>3</v>
      </c>
    </row>
    <row r="14" spans="1:75" s="107" customFormat="1" x14ac:dyDescent="0.2">
      <c r="A14" s="65"/>
      <c r="B14" s="62" t="str">
        <f>' Données SO33i'!B49</f>
        <v>Panneau solaire</v>
      </c>
      <c r="C14" s="64">
        <f>IF($O14=0,0,IF($O14=1,' Données SO33i'!$C49,IF($O14=3,' Données SO33i'!$D49*' Données SO33i'!$C$1,IF($O14=5,' Données SO33i'!$E49/1000,IF($O14=11,' Données SO33i'!$F49/1000*' Données SO33i'!$C$1,"donnée ?")))))</f>
        <v>200</v>
      </c>
      <c r="D14" s="58">
        <f>IF($O14=0,0,IF($O14=1,' Données SO33i'!$C49/' Données SO33i'!$C$1,IF($O14=3,' Données SO33i'!$D49,IF($O14=5,' Données SO33i'!$E49/1000/' Données SO33i'!$C$1,IF($O14=11,' Données SO33i'!$F49/1000,"donnée ?")))))</f>
        <v>16.666666666666668</v>
      </c>
      <c r="E14" s="59">
        <f>IF(D14=0,0,IF(' Données SO33i'!G49="",IF(' Données SO33i'!H49="","donnée ?",' Données SO33i'!H49/60),' Données SO33i'!G49+(' Données SO33i'!H49/60)))</f>
        <v>5</v>
      </c>
      <c r="F14" s="60">
        <f t="shared" ref="F14:F17" si="3">IF(E14&lt;&gt;"",IF(E14&lt;&gt;"donnée ?",E14/24,0),0)</f>
        <v>0.20833333333333334</v>
      </c>
      <c r="G14" s="61">
        <f t="shared" ref="G14:G15" si="4">IF($O14&lt;&gt;0,IF($E14&lt;&gt;"donnée ?",C14*E14/1000,0),0)</f>
        <v>1</v>
      </c>
      <c r="H14" s="59">
        <f t="shared" ref="H14:H15" si="5">IF($O14&lt;&gt;0,IF($E14&lt;&gt;"donnée ?",D14*E14,0),0)</f>
        <v>83.333333333333343</v>
      </c>
      <c r="K14" s="38">
        <f>IF(' Données SO33i'!C49&lt;&gt;"",1,0)</f>
        <v>1</v>
      </c>
      <c r="L14" s="37">
        <f>IF(' Données SO33i'!D49&lt;&gt;"",3,0)</f>
        <v>0</v>
      </c>
      <c r="M14" s="37">
        <f>IF(' Données SO33i'!E49&lt;&gt;"",5,0)</f>
        <v>0</v>
      </c>
      <c r="N14" s="37">
        <f>IF(' Données SO33i'!F49&lt;&gt;"",11,0)</f>
        <v>0</v>
      </c>
      <c r="O14" s="39">
        <f t="shared" si="2"/>
        <v>1</v>
      </c>
    </row>
    <row r="15" spans="1:75" s="107" customFormat="1" x14ac:dyDescent="0.2">
      <c r="A15" s="65"/>
      <c r="B15" s="62" t="str">
        <f>' Données SO33i'!B50</f>
        <v>Pile à combustible</v>
      </c>
      <c r="C15" s="64">
        <f>IF($O15=0,0,IF($O15=1,' Données SO33i'!$C50,IF($O15=3,' Données SO33i'!$D50*' Données SO33i'!$C$1,IF($O15=5,' Données SO33i'!$E50/1000,IF($O15=11,' Données SO33i'!$F50/1000*' Données SO33i'!$C$1,"donnée ?")))))</f>
        <v>39.599999999999994</v>
      </c>
      <c r="D15" s="58">
        <f>IF($O15=0,0,IF($O15=1,' Données SO33i'!$C50/' Données SO33i'!$C$1,IF($O15=3,' Données SO33i'!$D50,IF($O15=5,' Données SO33i'!$E50/1000/' Données SO33i'!$C$1,IF($O15=11,' Données SO33i'!$F50/1000,"donnée ?")))))</f>
        <v>3.3</v>
      </c>
      <c r="E15" s="59" t="str">
        <f>IF(D15=0,0,IF(' Données SO33i'!G50="",IF(' Données SO33i'!H50="","donnée ?",' Données SO33i'!H50/60),' Données SO33i'!G50+(' Données SO33i'!H50/60)))</f>
        <v>donnée ?</v>
      </c>
      <c r="F15" s="60">
        <f t="shared" si="3"/>
        <v>0</v>
      </c>
      <c r="G15" s="61">
        <f t="shared" si="4"/>
        <v>0</v>
      </c>
      <c r="H15" s="59">
        <f t="shared" si="5"/>
        <v>0</v>
      </c>
      <c r="K15" s="38">
        <f>IF(' Données SO33i'!C50&lt;&gt;"",1,0)</f>
        <v>0</v>
      </c>
      <c r="L15" s="37">
        <f>IF(' Données SO33i'!D50&lt;&gt;"",3,0)</f>
        <v>3</v>
      </c>
      <c r="M15" s="37">
        <f>IF(' Données SO33i'!E50&lt;&gt;"",5,0)</f>
        <v>0</v>
      </c>
      <c r="N15" s="37">
        <f>IF(' Données SO33i'!F50&lt;&gt;"",11,0)</f>
        <v>0</v>
      </c>
      <c r="O15" s="39">
        <f t="shared" si="2"/>
        <v>3</v>
      </c>
    </row>
    <row r="16" spans="1:75" s="107" customFormat="1" x14ac:dyDescent="0.2">
      <c r="A16" s="65"/>
      <c r="B16" s="62" t="str">
        <f>IF(' Données SO33i'!B51="Autres","",' Données SO33i'!B51)</f>
        <v>Chargeur</v>
      </c>
      <c r="C16" s="64">
        <f>IF($O16=0,0,IF($O16=1,' Données SO33i'!$C51,IF($O16=3,' Données SO33i'!$D51*' Données SO33i'!$C$1,IF($O16=5,' Données SO33i'!$E51/1000,IF($O16=11,' Données SO33i'!$F51/1000*' Données SO33i'!$C$1,"donnée ?")))))</f>
        <v>180</v>
      </c>
      <c r="D16" s="58">
        <f>IF($O16=0,0,IF($O16=1,' Données SO33i'!$C51/' Données SO33i'!$C$1,IF($O16=3,' Données SO33i'!$D51,IF($O16=5,' Données SO33i'!$E51/1000/' Données SO33i'!$C$1,IF($O16=11,' Données SO33i'!$F51/1000,"donnée ?")))))</f>
        <v>15</v>
      </c>
      <c r="E16" s="59">
        <f>IF(D16=0,0,IF(' Données SO33i'!G51="",IF(' Données SO33i'!H51="","donnée ?",' Données SO33i'!H51/60),' Données SO33i'!G51+(' Données SO33i'!H51/60)))</f>
        <v>0</v>
      </c>
      <c r="F16" s="60">
        <f t="shared" si="3"/>
        <v>0</v>
      </c>
      <c r="G16" s="61">
        <f t="shared" ref="G16:G17" si="6">IF($O16&lt;&gt;0,IF($E16&lt;&gt;"donnée ?",C16*E16/1000,0),0)</f>
        <v>0</v>
      </c>
      <c r="H16" s="59">
        <f t="shared" ref="H16:H17" si="7">IF($O16&lt;&gt;0,IF($E16&lt;&gt;"donnée ?",D16*E16,0),0)</f>
        <v>0</v>
      </c>
      <c r="K16" s="38">
        <f>IF(' Données SO33i'!C51&lt;&gt;"",1,0)</f>
        <v>0</v>
      </c>
      <c r="L16" s="37">
        <f>IF(' Données SO33i'!D51&lt;&gt;"",3,0)</f>
        <v>3</v>
      </c>
      <c r="M16" s="37">
        <f>IF(' Données SO33i'!E51&lt;&gt;"",5,0)</f>
        <v>0</v>
      </c>
      <c r="N16" s="37">
        <f>IF(' Données SO33i'!F51&lt;&gt;"",11,0)</f>
        <v>0</v>
      </c>
      <c r="O16" s="39">
        <f t="shared" si="2"/>
        <v>3</v>
      </c>
    </row>
    <row r="17" spans="1:15" s="107" customFormat="1" x14ac:dyDescent="0.2">
      <c r="A17" s="65"/>
      <c r="B17" s="62" t="str">
        <f>IF(' Données SO33i'!B52="Autres","",' Données SO33i'!B52)</f>
        <v/>
      </c>
      <c r="C17" s="64">
        <f>IF($O17=0,0,IF($O17=1,' Données SO33i'!$C52,IF($O17=3,' Données SO33i'!$D52*' Données SO33i'!$C$1,IF($O17=5,' Données SO33i'!$E52/1000,IF($O17=11,' Données SO33i'!$F52/1000*' Données SO33i'!$C$1,"donnée ?")))))</f>
        <v>0</v>
      </c>
      <c r="D17" s="58">
        <f>IF($O17=0,0,IF($O17=1,' Données SO33i'!$C52/' Données SO33i'!$C$1,IF($O17=3,' Données SO33i'!$D52,IF($O17=5,' Données SO33i'!$E52/1000/' Données SO33i'!$C$1,IF($O17=11,' Données SO33i'!$F52/1000,"donnée ?")))))</f>
        <v>0</v>
      </c>
      <c r="E17" s="59">
        <f>IF(D17=0,0,IF(' Données SO33i'!G52="",IF(' Données SO33i'!H52="","donnée ?",' Données SO33i'!H52/60),' Données SO33i'!G52+(' Données SO33i'!H52/60)))</f>
        <v>0</v>
      </c>
      <c r="F17" s="60">
        <f t="shared" si="3"/>
        <v>0</v>
      </c>
      <c r="G17" s="61">
        <f t="shared" si="6"/>
        <v>0</v>
      </c>
      <c r="H17" s="59">
        <f t="shared" si="7"/>
        <v>0</v>
      </c>
      <c r="K17" s="38">
        <f>IF(' Données SO33i'!C52&lt;&gt;"",1,0)</f>
        <v>0</v>
      </c>
      <c r="L17" s="37">
        <f>IF(' Données SO33i'!D52&lt;&gt;"",3,0)</f>
        <v>0</v>
      </c>
      <c r="M17" s="37">
        <f>IF(' Données SO33i'!E52&lt;&gt;"",5,0)</f>
        <v>0</v>
      </c>
      <c r="N17" s="37">
        <f>IF(' Données SO33i'!F52&lt;&gt;"",11,0)</f>
        <v>0</v>
      </c>
      <c r="O17" s="39">
        <f t="shared" si="2"/>
        <v>0</v>
      </c>
    </row>
    <row r="18" spans="1:15" s="107" customFormat="1" x14ac:dyDescent="0.2">
      <c r="A18" s="307"/>
      <c r="B18" s="308"/>
      <c r="C18" s="309"/>
      <c r="D18" s="309"/>
      <c r="E18" s="310"/>
      <c r="F18" s="311"/>
      <c r="G18" s="312"/>
      <c r="H18" s="310"/>
    </row>
    <row r="19" spans="1:15" s="107" customFormat="1" x14ac:dyDescent="0.2">
      <c r="A19" s="307"/>
      <c r="B19" s="308"/>
      <c r="C19" s="309"/>
      <c r="D19" s="309"/>
      <c r="E19" s="310"/>
      <c r="F19" s="311"/>
      <c r="G19" s="312"/>
      <c r="H19" s="310"/>
    </row>
    <row r="20" spans="1:15" s="107" customFormat="1" x14ac:dyDescent="0.2">
      <c r="A20" s="307"/>
      <c r="B20" s="308"/>
      <c r="C20" s="309"/>
      <c r="D20" s="309"/>
      <c r="E20" s="310"/>
      <c r="F20" s="311"/>
      <c r="G20" s="312"/>
      <c r="H20" s="310"/>
    </row>
    <row r="21" spans="1:15" s="107" customFormat="1" x14ac:dyDescent="0.2">
      <c r="A21" s="307"/>
      <c r="B21" s="308"/>
      <c r="C21" s="309"/>
      <c r="D21" s="309"/>
      <c r="E21" s="310"/>
      <c r="F21" s="311"/>
      <c r="G21" s="312"/>
      <c r="H21" s="310"/>
    </row>
    <row r="22" spans="1:15" x14ac:dyDescent="0.2">
      <c r="A22" s="307"/>
      <c r="B22" s="308"/>
      <c r="C22" s="309"/>
      <c r="D22" s="309"/>
      <c r="E22" s="310"/>
      <c r="F22" s="311"/>
      <c r="G22" s="312"/>
      <c r="H22" s="310"/>
      <c r="I22" s="307"/>
      <c r="J22" s="307"/>
      <c r="K22" s="307"/>
      <c r="L22" s="307"/>
      <c r="M22" s="307"/>
      <c r="N22" s="307"/>
      <c r="O22" s="307"/>
    </row>
    <row r="23" spans="1:15" x14ac:dyDescent="0.2">
      <c r="A23" s="307"/>
      <c r="B23" s="308"/>
      <c r="C23" s="309"/>
      <c r="D23" s="309"/>
      <c r="E23" s="310"/>
      <c r="F23" s="311"/>
      <c r="G23" s="312"/>
      <c r="H23" s="310"/>
      <c r="I23" s="307"/>
      <c r="J23" s="307"/>
      <c r="K23" s="307"/>
      <c r="L23" s="307"/>
      <c r="M23" s="307"/>
      <c r="N23" s="307"/>
      <c r="O23" s="307"/>
    </row>
    <row r="24" spans="1:15" x14ac:dyDescent="0.2">
      <c r="A24" s="307"/>
      <c r="B24" s="308"/>
      <c r="C24" s="309"/>
      <c r="D24" s="309"/>
      <c r="E24" s="310"/>
      <c r="F24" s="311"/>
      <c r="G24" s="312"/>
      <c r="H24" s="310"/>
      <c r="I24" s="307"/>
      <c r="J24" s="307"/>
      <c r="K24" s="307"/>
      <c r="L24" s="307"/>
      <c r="M24" s="307"/>
      <c r="N24" s="307"/>
      <c r="O24" s="307"/>
    </row>
    <row r="25" spans="1:15" x14ac:dyDescent="0.2">
      <c r="A25" s="307"/>
      <c r="B25" s="308"/>
      <c r="C25" s="309"/>
      <c r="D25" s="309"/>
      <c r="E25" s="310"/>
      <c r="F25" s="311"/>
      <c r="G25" s="312"/>
      <c r="H25" s="310"/>
      <c r="I25" s="307"/>
      <c r="J25" s="307"/>
      <c r="K25" s="307"/>
      <c r="L25" s="307"/>
      <c r="M25" s="307"/>
      <c r="N25" s="307"/>
      <c r="O25" s="307"/>
    </row>
    <row r="26" spans="1:15" x14ac:dyDescent="0.2">
      <c r="A26" s="307"/>
      <c r="B26" s="308"/>
      <c r="C26" s="309"/>
      <c r="D26" s="309"/>
      <c r="E26" s="310"/>
      <c r="F26" s="311"/>
      <c r="G26" s="312"/>
      <c r="H26" s="310"/>
      <c r="I26" s="307"/>
      <c r="J26" s="307"/>
      <c r="K26" s="307"/>
      <c r="L26" s="307"/>
      <c r="M26" s="307"/>
      <c r="N26" s="307"/>
      <c r="O26" s="307"/>
    </row>
    <row r="27" spans="1:15" x14ac:dyDescent="0.2">
      <c r="A27" s="307"/>
      <c r="B27" s="308"/>
      <c r="C27" s="309"/>
      <c r="D27" s="309"/>
      <c r="E27" s="310"/>
      <c r="F27" s="311"/>
      <c r="G27" s="312"/>
      <c r="H27" s="310"/>
      <c r="I27" s="307"/>
      <c r="J27" s="307"/>
      <c r="K27" s="307"/>
      <c r="L27" s="307"/>
      <c r="M27" s="307"/>
      <c r="N27" s="307"/>
      <c r="O27" s="307"/>
    </row>
    <row r="28" spans="1:15" x14ac:dyDescent="0.2">
      <c r="A28" s="307"/>
      <c r="B28" s="308"/>
      <c r="C28" s="309"/>
      <c r="D28" s="309"/>
      <c r="E28" s="310"/>
      <c r="F28" s="311"/>
      <c r="G28" s="312"/>
      <c r="H28" s="310"/>
      <c r="I28" s="307"/>
      <c r="J28" s="307"/>
      <c r="K28" s="307"/>
      <c r="L28" s="307"/>
      <c r="M28" s="307"/>
      <c r="N28" s="307"/>
      <c r="O28" s="307"/>
    </row>
    <row r="29" spans="1:15" x14ac:dyDescent="0.2">
      <c r="A29" s="307"/>
      <c r="B29" s="308"/>
      <c r="C29" s="309"/>
      <c r="D29" s="309"/>
      <c r="E29" s="310"/>
      <c r="F29" s="311"/>
      <c r="G29" s="312"/>
      <c r="H29" s="310"/>
      <c r="I29" s="307"/>
      <c r="J29" s="307"/>
      <c r="K29" s="307"/>
      <c r="L29" s="307"/>
      <c r="M29" s="307"/>
      <c r="N29" s="307"/>
      <c r="O29" s="307"/>
    </row>
    <row r="30" spans="1:15" x14ac:dyDescent="0.2">
      <c r="A30" s="307"/>
      <c r="B30" s="308"/>
      <c r="C30" s="309"/>
      <c r="D30" s="309"/>
      <c r="E30" s="310"/>
      <c r="F30" s="311"/>
      <c r="G30" s="312"/>
      <c r="H30" s="310"/>
      <c r="I30" s="307"/>
      <c r="J30" s="307"/>
      <c r="K30" s="307"/>
      <c r="L30" s="307"/>
      <c r="M30" s="307"/>
      <c r="N30" s="307"/>
      <c r="O30" s="307"/>
    </row>
    <row r="31" spans="1:15" x14ac:dyDescent="0.2">
      <c r="A31" s="307"/>
      <c r="B31" s="308"/>
      <c r="C31" s="309"/>
      <c r="D31" s="309"/>
      <c r="E31" s="310"/>
      <c r="F31" s="311"/>
      <c r="G31" s="312"/>
      <c r="H31" s="310"/>
      <c r="I31" s="307"/>
      <c r="J31" s="307"/>
      <c r="K31" s="307"/>
      <c r="L31" s="307"/>
      <c r="M31" s="307"/>
      <c r="N31" s="307"/>
      <c r="O31" s="307"/>
    </row>
    <row r="32" spans="1:15" x14ac:dyDescent="0.2">
      <c r="A32" s="307"/>
      <c r="B32" s="308"/>
      <c r="C32" s="309"/>
      <c r="D32" s="309"/>
      <c r="E32" s="310"/>
      <c r="F32" s="311"/>
      <c r="G32" s="312"/>
      <c r="H32" s="310"/>
      <c r="I32" s="307"/>
      <c r="J32" s="307"/>
      <c r="K32" s="307"/>
      <c r="L32" s="307"/>
      <c r="M32" s="307"/>
      <c r="N32" s="307"/>
      <c r="O32" s="307"/>
    </row>
    <row r="33" spans="1:15" x14ac:dyDescent="0.2">
      <c r="A33" s="307"/>
      <c r="B33" s="308"/>
      <c r="C33" s="309"/>
      <c r="D33" s="309"/>
      <c r="E33" s="310"/>
      <c r="F33" s="311"/>
      <c r="G33" s="312"/>
      <c r="H33" s="310"/>
      <c r="I33" s="307"/>
      <c r="J33" s="307"/>
      <c r="K33" s="307"/>
      <c r="L33" s="307"/>
      <c r="M33" s="307"/>
      <c r="N33" s="307"/>
      <c r="O33" s="307"/>
    </row>
    <row r="34" spans="1:15" x14ac:dyDescent="0.2">
      <c r="A34" s="307"/>
      <c r="B34" s="308"/>
      <c r="C34" s="309"/>
      <c r="D34" s="309"/>
      <c r="E34" s="310"/>
      <c r="F34" s="311"/>
      <c r="G34" s="312"/>
      <c r="H34" s="310"/>
      <c r="I34" s="307"/>
      <c r="J34" s="307"/>
      <c r="K34" s="307"/>
      <c r="L34" s="307"/>
      <c r="M34" s="307"/>
      <c r="N34" s="307"/>
      <c r="O34" s="307"/>
    </row>
    <row r="35" spans="1:15" x14ac:dyDescent="0.2">
      <c r="A35" s="307"/>
      <c r="B35" s="308"/>
      <c r="C35" s="309"/>
      <c r="D35" s="309"/>
      <c r="E35" s="310"/>
      <c r="F35" s="311"/>
      <c r="G35" s="312"/>
      <c r="H35" s="310"/>
      <c r="I35" s="307"/>
      <c r="J35" s="307"/>
      <c r="K35" s="307"/>
      <c r="L35" s="307"/>
      <c r="M35" s="307"/>
      <c r="N35" s="307"/>
      <c r="O35" s="307"/>
    </row>
    <row r="36" spans="1:15" x14ac:dyDescent="0.2">
      <c r="A36" s="307"/>
      <c r="B36" s="308"/>
      <c r="C36" s="309"/>
      <c r="D36" s="309"/>
      <c r="E36" s="310"/>
      <c r="F36" s="311"/>
      <c r="G36" s="312"/>
      <c r="H36" s="310"/>
      <c r="I36" s="307"/>
      <c r="J36" s="307"/>
      <c r="K36" s="307"/>
      <c r="L36" s="307"/>
      <c r="M36" s="307"/>
      <c r="N36" s="307"/>
      <c r="O36" s="307"/>
    </row>
    <row r="37" spans="1:15" x14ac:dyDescent="0.2">
      <c r="A37" s="307"/>
      <c r="B37" s="308"/>
      <c r="C37" s="309"/>
      <c r="D37" s="309"/>
      <c r="E37" s="310"/>
      <c r="F37" s="311"/>
      <c r="G37" s="312"/>
      <c r="H37" s="310"/>
      <c r="I37" s="307"/>
      <c r="J37" s="307"/>
      <c r="K37" s="307"/>
      <c r="L37" s="307"/>
      <c r="M37" s="307"/>
      <c r="N37" s="307"/>
      <c r="O37" s="307"/>
    </row>
    <row r="38" spans="1:15" x14ac:dyDescent="0.2">
      <c r="A38" s="307"/>
      <c r="B38" s="308"/>
      <c r="C38" s="309"/>
      <c r="D38" s="309"/>
      <c r="E38" s="310"/>
      <c r="F38" s="311"/>
      <c r="G38" s="312"/>
      <c r="H38" s="310"/>
      <c r="I38" s="307"/>
      <c r="J38" s="307"/>
      <c r="K38" s="307"/>
      <c r="L38" s="307"/>
      <c r="M38" s="307"/>
      <c r="N38" s="307"/>
      <c r="O38" s="307"/>
    </row>
    <row r="39" spans="1:15" x14ac:dyDescent="0.2">
      <c r="A39" s="307"/>
      <c r="B39" s="308"/>
      <c r="C39" s="309"/>
      <c r="D39" s="309"/>
      <c r="E39" s="310"/>
      <c r="F39" s="311"/>
      <c r="G39" s="312"/>
      <c r="H39" s="310"/>
      <c r="I39" s="307"/>
      <c r="J39" s="307"/>
      <c r="K39" s="307"/>
      <c r="L39" s="307"/>
      <c r="M39" s="307"/>
      <c r="N39" s="307"/>
      <c r="O39" s="307"/>
    </row>
    <row r="40" spans="1:15" x14ac:dyDescent="0.2">
      <c r="A40" s="307"/>
      <c r="B40" s="308"/>
      <c r="C40" s="309"/>
      <c r="D40" s="309"/>
      <c r="E40" s="310"/>
      <c r="F40" s="311"/>
      <c r="G40" s="312"/>
      <c r="H40" s="310"/>
      <c r="I40" s="307"/>
      <c r="J40" s="307"/>
      <c r="K40" s="307"/>
      <c r="L40" s="307"/>
      <c r="M40" s="307"/>
      <c r="N40" s="307"/>
      <c r="O40" s="307"/>
    </row>
    <row r="41" spans="1:15" x14ac:dyDescent="0.2">
      <c r="A41" s="307"/>
      <c r="B41" s="308"/>
      <c r="C41" s="309"/>
      <c r="D41" s="309"/>
      <c r="E41" s="310"/>
      <c r="F41" s="311"/>
      <c r="G41" s="312"/>
      <c r="H41" s="310"/>
      <c r="I41" s="307"/>
      <c r="J41" s="307"/>
      <c r="K41" s="307"/>
      <c r="L41" s="307"/>
      <c r="M41" s="307"/>
      <c r="N41" s="307"/>
      <c r="O41" s="307"/>
    </row>
    <row r="42" spans="1:15" x14ac:dyDescent="0.2">
      <c r="A42" s="307"/>
      <c r="B42" s="308"/>
      <c r="C42" s="309"/>
      <c r="D42" s="309"/>
      <c r="E42" s="310"/>
      <c r="F42" s="311"/>
      <c r="G42" s="312"/>
      <c r="H42" s="310"/>
      <c r="I42" s="307"/>
      <c r="J42" s="307"/>
      <c r="K42" s="307"/>
      <c r="L42" s="307"/>
      <c r="M42" s="307"/>
      <c r="N42" s="307"/>
      <c r="O42" s="307"/>
    </row>
    <row r="43" spans="1:15" x14ac:dyDescent="0.2">
      <c r="A43" s="307"/>
      <c r="B43" s="308"/>
      <c r="C43" s="309"/>
      <c r="D43" s="309"/>
      <c r="E43" s="310"/>
      <c r="F43" s="311"/>
      <c r="G43" s="312"/>
      <c r="H43" s="310"/>
      <c r="I43" s="307"/>
      <c r="J43" s="307"/>
      <c r="K43" s="307"/>
      <c r="L43" s="307"/>
      <c r="M43" s="307"/>
      <c r="N43" s="307"/>
      <c r="O43" s="307"/>
    </row>
    <row r="44" spans="1:15" x14ac:dyDescent="0.2">
      <c r="A44" s="307"/>
      <c r="B44" s="308"/>
      <c r="C44" s="309"/>
      <c r="D44" s="309"/>
      <c r="E44" s="310"/>
      <c r="F44" s="311"/>
      <c r="G44" s="312"/>
      <c r="H44" s="310"/>
      <c r="I44" s="307"/>
      <c r="J44" s="307"/>
      <c r="K44" s="307"/>
      <c r="L44" s="307"/>
      <c r="M44" s="307"/>
      <c r="N44" s="307"/>
      <c r="O44" s="307"/>
    </row>
    <row r="45" spans="1:15" x14ac:dyDescent="0.2">
      <c r="A45" s="307"/>
      <c r="B45" s="308"/>
      <c r="C45" s="309"/>
      <c r="D45" s="309"/>
      <c r="E45" s="310"/>
      <c r="F45" s="311"/>
      <c r="G45" s="312"/>
      <c r="H45" s="310"/>
      <c r="I45" s="307"/>
      <c r="J45" s="307"/>
      <c r="K45" s="307"/>
      <c r="L45" s="307"/>
      <c r="M45" s="307"/>
      <c r="N45" s="307"/>
      <c r="O45" s="307"/>
    </row>
    <row r="46" spans="1:15" x14ac:dyDescent="0.2">
      <c r="A46" s="307"/>
      <c r="B46" s="308"/>
      <c r="C46" s="309"/>
      <c r="D46" s="309"/>
      <c r="E46" s="310"/>
      <c r="F46" s="311"/>
      <c r="G46" s="312"/>
      <c r="H46" s="310"/>
      <c r="I46" s="307"/>
      <c r="J46" s="307"/>
      <c r="K46" s="307"/>
      <c r="L46" s="307"/>
      <c r="M46" s="307"/>
      <c r="N46" s="307"/>
      <c r="O46" s="307"/>
    </row>
    <row r="47" spans="1:15" x14ac:dyDescent="0.2">
      <c r="A47" s="307"/>
      <c r="B47" s="308"/>
      <c r="C47" s="309"/>
      <c r="D47" s="309"/>
      <c r="E47" s="310"/>
      <c r="F47" s="311"/>
      <c r="G47" s="312"/>
      <c r="H47" s="310"/>
      <c r="I47" s="307"/>
      <c r="J47" s="307"/>
      <c r="K47" s="307"/>
      <c r="L47" s="307"/>
      <c r="M47" s="307"/>
      <c r="N47" s="307"/>
      <c r="O47" s="307"/>
    </row>
    <row r="48" spans="1:15" x14ac:dyDescent="0.2">
      <c r="A48" s="307"/>
      <c r="B48" s="308"/>
      <c r="C48" s="309"/>
      <c r="D48" s="309"/>
      <c r="E48" s="310"/>
      <c r="F48" s="311"/>
      <c r="G48" s="312"/>
      <c r="H48" s="310"/>
      <c r="I48" s="307"/>
      <c r="J48" s="307"/>
      <c r="K48" s="307"/>
      <c r="L48" s="307"/>
      <c r="M48" s="307"/>
      <c r="N48" s="307"/>
      <c r="O48" s="307"/>
    </row>
    <row r="49" spans="1:15" x14ac:dyDescent="0.2">
      <c r="A49" s="307"/>
      <c r="B49" s="308"/>
      <c r="C49" s="309"/>
      <c r="D49" s="309"/>
      <c r="E49" s="310"/>
      <c r="F49" s="311"/>
      <c r="G49" s="312"/>
      <c r="H49" s="310"/>
      <c r="I49" s="307"/>
      <c r="J49" s="307"/>
      <c r="K49" s="307"/>
      <c r="L49" s="307"/>
      <c r="M49" s="307"/>
      <c r="N49" s="307"/>
      <c r="O49" s="307"/>
    </row>
    <row r="50" spans="1:15" x14ac:dyDescent="0.2">
      <c r="A50" s="307"/>
      <c r="B50" s="308"/>
      <c r="C50" s="309"/>
      <c r="D50" s="309"/>
      <c r="E50" s="310"/>
      <c r="F50" s="311"/>
      <c r="G50" s="312"/>
      <c r="H50" s="310"/>
      <c r="I50" s="307"/>
      <c r="J50" s="307"/>
      <c r="K50" s="307"/>
      <c r="L50" s="307"/>
      <c r="M50" s="307"/>
      <c r="N50" s="307"/>
      <c r="O50" s="307"/>
    </row>
    <row r="51" spans="1:15" x14ac:dyDescent="0.2">
      <c r="A51" s="307"/>
      <c r="B51" s="308"/>
      <c r="C51" s="309"/>
      <c r="D51" s="309"/>
      <c r="E51" s="310"/>
      <c r="F51" s="311"/>
      <c r="G51" s="312"/>
      <c r="H51" s="310"/>
      <c r="I51" s="307"/>
      <c r="J51" s="307"/>
      <c r="K51" s="307"/>
      <c r="L51" s="307"/>
      <c r="M51" s="307"/>
      <c r="N51" s="307"/>
      <c r="O51" s="307"/>
    </row>
    <row r="52" spans="1:15" x14ac:dyDescent="0.2">
      <c r="A52" s="307"/>
      <c r="B52" s="308"/>
      <c r="C52" s="309"/>
      <c r="D52" s="309"/>
      <c r="E52" s="310"/>
      <c r="F52" s="311"/>
      <c r="G52" s="312"/>
      <c r="H52" s="310"/>
      <c r="I52" s="307"/>
      <c r="J52" s="307"/>
      <c r="K52" s="307"/>
      <c r="L52" s="307"/>
      <c r="M52" s="307"/>
      <c r="N52" s="307"/>
      <c r="O52" s="307"/>
    </row>
    <row r="53" spans="1:15" x14ac:dyDescent="0.2">
      <c r="A53" s="307"/>
      <c r="B53" s="308"/>
      <c r="C53" s="309"/>
      <c r="D53" s="309"/>
      <c r="E53" s="310"/>
      <c r="F53" s="311"/>
      <c r="G53" s="312"/>
      <c r="H53" s="310"/>
      <c r="I53" s="307"/>
      <c r="J53" s="307"/>
      <c r="K53" s="307"/>
      <c r="L53" s="307"/>
      <c r="M53" s="307"/>
      <c r="N53" s="307"/>
      <c r="O53" s="307"/>
    </row>
    <row r="54" spans="1:15" x14ac:dyDescent="0.2">
      <c r="A54" s="307"/>
      <c r="B54" s="308"/>
      <c r="C54" s="309"/>
      <c r="D54" s="309"/>
      <c r="E54" s="310"/>
      <c r="F54" s="311"/>
      <c r="G54" s="312"/>
      <c r="H54" s="310"/>
      <c r="I54" s="307"/>
      <c r="J54" s="307"/>
      <c r="K54" s="307"/>
      <c r="L54" s="307"/>
      <c r="M54" s="307"/>
      <c r="N54" s="307"/>
      <c r="O54" s="307"/>
    </row>
    <row r="55" spans="1:15" x14ac:dyDescent="0.2">
      <c r="A55" s="307"/>
      <c r="B55" s="308"/>
      <c r="C55" s="309"/>
      <c r="D55" s="309"/>
      <c r="E55" s="310"/>
      <c r="F55" s="311"/>
      <c r="G55" s="312"/>
      <c r="H55" s="310"/>
      <c r="I55" s="307"/>
      <c r="J55" s="307"/>
      <c r="K55" s="307"/>
      <c r="L55" s="307"/>
      <c r="M55" s="307"/>
      <c r="N55" s="307"/>
      <c r="O55" s="307"/>
    </row>
    <row r="56" spans="1:15" x14ac:dyDescent="0.2">
      <c r="A56" s="307"/>
      <c r="B56" s="308"/>
      <c r="C56" s="309"/>
      <c r="D56" s="309"/>
      <c r="E56" s="310"/>
      <c r="F56" s="311"/>
      <c r="G56" s="312"/>
      <c r="H56" s="310"/>
      <c r="I56" s="307"/>
      <c r="J56" s="307"/>
      <c r="K56" s="307"/>
      <c r="L56" s="307"/>
      <c r="M56" s="307"/>
      <c r="N56" s="307"/>
      <c r="O56" s="307"/>
    </row>
    <row r="57" spans="1:15" x14ac:dyDescent="0.2">
      <c r="A57" s="307"/>
      <c r="B57" s="308"/>
      <c r="C57" s="309"/>
      <c r="D57" s="309"/>
      <c r="E57" s="310"/>
      <c r="F57" s="311"/>
      <c r="G57" s="312"/>
      <c r="H57" s="310"/>
      <c r="I57" s="307"/>
      <c r="J57" s="307"/>
      <c r="K57" s="307"/>
      <c r="L57" s="307"/>
      <c r="M57" s="307"/>
      <c r="N57" s="307"/>
      <c r="O57" s="307"/>
    </row>
    <row r="58" spans="1:15" x14ac:dyDescent="0.2">
      <c r="A58" s="307"/>
      <c r="B58" s="308"/>
      <c r="C58" s="309"/>
      <c r="D58" s="309"/>
      <c r="E58" s="310"/>
      <c r="F58" s="311"/>
      <c r="G58" s="312"/>
      <c r="H58" s="310"/>
      <c r="I58" s="307"/>
      <c r="J58" s="307"/>
      <c r="K58" s="307"/>
      <c r="L58" s="307"/>
      <c r="M58" s="307"/>
      <c r="N58" s="307"/>
      <c r="O58" s="307"/>
    </row>
    <row r="59" spans="1:15" x14ac:dyDescent="0.2">
      <c r="A59" s="307"/>
      <c r="B59" s="308"/>
      <c r="C59" s="309"/>
      <c r="D59" s="309"/>
      <c r="E59" s="310"/>
      <c r="F59" s="311"/>
      <c r="G59" s="312"/>
      <c r="H59" s="310"/>
      <c r="I59" s="307"/>
      <c r="J59" s="307"/>
      <c r="K59" s="307"/>
      <c r="L59" s="307"/>
      <c r="M59" s="307"/>
      <c r="N59" s="307"/>
      <c r="O59" s="307"/>
    </row>
    <row r="60" spans="1:15" x14ac:dyDescent="0.2">
      <c r="A60" s="307"/>
      <c r="B60" s="308"/>
      <c r="C60" s="309"/>
      <c r="D60" s="309"/>
      <c r="E60" s="310"/>
      <c r="F60" s="311"/>
      <c r="G60" s="312"/>
      <c r="H60" s="310"/>
      <c r="I60" s="307"/>
      <c r="J60" s="307"/>
      <c r="K60" s="307"/>
      <c r="L60" s="307"/>
      <c r="M60" s="307"/>
      <c r="N60" s="307"/>
      <c r="O60" s="307"/>
    </row>
    <row r="61" spans="1:15" x14ac:dyDescent="0.2">
      <c r="A61" s="307"/>
      <c r="B61" s="308"/>
      <c r="C61" s="309"/>
      <c r="D61" s="309"/>
      <c r="E61" s="310"/>
      <c r="F61" s="311"/>
      <c r="G61" s="312"/>
      <c r="H61" s="310"/>
      <c r="I61" s="307"/>
      <c r="J61" s="307"/>
      <c r="K61" s="307"/>
      <c r="L61" s="307"/>
      <c r="M61" s="307"/>
      <c r="N61" s="307"/>
      <c r="O61" s="307"/>
    </row>
    <row r="62" spans="1:15" x14ac:dyDescent="0.2">
      <c r="A62" s="307"/>
      <c r="B62" s="308"/>
      <c r="C62" s="309"/>
      <c r="D62" s="309"/>
      <c r="E62" s="310"/>
      <c r="F62" s="311"/>
      <c r="G62" s="312"/>
      <c r="H62" s="310"/>
      <c r="I62" s="307"/>
      <c r="J62" s="307"/>
      <c r="K62" s="307"/>
      <c r="L62" s="307"/>
      <c r="M62" s="307"/>
      <c r="N62" s="307"/>
      <c r="O62" s="307"/>
    </row>
    <row r="63" spans="1:15" x14ac:dyDescent="0.2">
      <c r="A63" s="307"/>
      <c r="B63" s="308"/>
      <c r="C63" s="309"/>
      <c r="D63" s="309"/>
      <c r="E63" s="310"/>
      <c r="F63" s="311"/>
      <c r="G63" s="312"/>
      <c r="H63" s="310"/>
      <c r="I63" s="307"/>
      <c r="J63" s="307"/>
      <c r="K63" s="307"/>
      <c r="L63" s="307"/>
      <c r="M63" s="307"/>
      <c r="N63" s="307"/>
      <c r="O63" s="307"/>
    </row>
    <row r="64" spans="1:15" x14ac:dyDescent="0.2">
      <c r="A64" s="307"/>
      <c r="B64" s="308"/>
      <c r="C64" s="309"/>
      <c r="D64" s="309"/>
      <c r="E64" s="310"/>
      <c r="F64" s="311"/>
      <c r="G64" s="312"/>
      <c r="H64" s="310"/>
      <c r="I64" s="307"/>
      <c r="J64" s="307"/>
      <c r="K64" s="307"/>
      <c r="L64" s="307"/>
      <c r="M64" s="307"/>
      <c r="N64" s="307"/>
      <c r="O64" s="307"/>
    </row>
    <row r="65" spans="1:15" x14ac:dyDescent="0.2">
      <c r="A65" s="307"/>
      <c r="B65" s="308"/>
      <c r="C65" s="309"/>
      <c r="D65" s="309"/>
      <c r="E65" s="310"/>
      <c r="F65" s="311"/>
      <c r="G65" s="312"/>
      <c r="H65" s="310"/>
      <c r="I65" s="307"/>
      <c r="J65" s="307"/>
      <c r="K65" s="307"/>
      <c r="L65" s="307"/>
      <c r="M65" s="307"/>
      <c r="N65" s="307"/>
      <c r="O65" s="307"/>
    </row>
    <row r="66" spans="1:15" x14ac:dyDescent="0.2">
      <c r="A66" s="307"/>
      <c r="B66" s="308"/>
      <c r="C66" s="309"/>
      <c r="D66" s="309"/>
      <c r="E66" s="310"/>
      <c r="F66" s="311"/>
      <c r="G66" s="312"/>
      <c r="H66" s="310"/>
      <c r="I66" s="307"/>
      <c r="J66" s="307"/>
      <c r="K66" s="307"/>
      <c r="L66" s="307"/>
      <c r="M66" s="307"/>
      <c r="N66" s="307"/>
      <c r="O66" s="307"/>
    </row>
    <row r="67" spans="1:15" x14ac:dyDescent="0.2">
      <c r="A67" s="307"/>
      <c r="B67" s="308"/>
      <c r="C67" s="309"/>
      <c r="D67" s="309"/>
      <c r="E67" s="310"/>
      <c r="F67" s="311"/>
      <c r="G67" s="312"/>
      <c r="H67" s="310"/>
      <c r="I67" s="307"/>
      <c r="J67" s="307"/>
      <c r="K67" s="307"/>
      <c r="L67" s="307"/>
      <c r="M67" s="307"/>
      <c r="N67" s="307"/>
      <c r="O67" s="307"/>
    </row>
    <row r="68" spans="1:15" x14ac:dyDescent="0.2">
      <c r="A68" s="307"/>
      <c r="B68" s="308"/>
      <c r="C68" s="309"/>
      <c r="D68" s="309"/>
      <c r="E68" s="310"/>
      <c r="F68" s="311"/>
      <c r="G68" s="312"/>
      <c r="H68" s="310"/>
      <c r="I68" s="307"/>
      <c r="J68" s="307"/>
      <c r="K68" s="307"/>
      <c r="L68" s="307"/>
      <c r="M68" s="307"/>
      <c r="N68" s="307"/>
      <c r="O68" s="307"/>
    </row>
    <row r="69" spans="1:15" x14ac:dyDescent="0.2">
      <c r="A69" s="307"/>
      <c r="B69" s="308"/>
      <c r="C69" s="309"/>
      <c r="D69" s="309"/>
      <c r="E69" s="310"/>
      <c r="F69" s="311"/>
      <c r="G69" s="312"/>
      <c r="H69" s="310"/>
      <c r="I69" s="307"/>
      <c r="J69" s="307"/>
      <c r="K69" s="307"/>
      <c r="L69" s="307"/>
      <c r="M69" s="307"/>
      <c r="N69" s="307"/>
      <c r="O69" s="307"/>
    </row>
    <row r="70" spans="1:15" x14ac:dyDescent="0.2">
      <c r="A70" s="307"/>
      <c r="B70" s="308"/>
      <c r="C70" s="309"/>
      <c r="D70" s="309"/>
      <c r="E70" s="310"/>
      <c r="F70" s="311"/>
      <c r="G70" s="312"/>
      <c r="H70" s="310"/>
      <c r="I70" s="307"/>
      <c r="J70" s="307"/>
      <c r="K70" s="307"/>
      <c r="L70" s="307"/>
      <c r="M70" s="307"/>
      <c r="N70" s="307"/>
      <c r="O70" s="307"/>
    </row>
    <row r="71" spans="1:15" x14ac:dyDescent="0.2">
      <c r="A71" s="307"/>
      <c r="B71" s="308"/>
      <c r="C71" s="309"/>
      <c r="D71" s="309"/>
      <c r="E71" s="310"/>
      <c r="F71" s="311"/>
      <c r="G71" s="312"/>
      <c r="H71" s="310"/>
      <c r="I71" s="307"/>
      <c r="J71" s="307"/>
      <c r="K71" s="307"/>
      <c r="L71" s="307"/>
      <c r="M71" s="307"/>
      <c r="N71" s="307"/>
      <c r="O71" s="307"/>
    </row>
    <row r="72" spans="1:15" x14ac:dyDescent="0.2">
      <c r="A72" s="307"/>
      <c r="B72" s="308"/>
      <c r="C72" s="309"/>
      <c r="D72" s="309"/>
      <c r="E72" s="310"/>
      <c r="F72" s="311"/>
      <c r="G72" s="312"/>
      <c r="H72" s="310"/>
      <c r="I72" s="307"/>
      <c r="J72" s="307"/>
      <c r="K72" s="307"/>
      <c r="L72" s="307"/>
      <c r="M72" s="307"/>
      <c r="N72" s="307"/>
      <c r="O72" s="307"/>
    </row>
    <row r="73" spans="1:15" x14ac:dyDescent="0.2">
      <c r="A73" s="307"/>
      <c r="B73" s="308"/>
      <c r="C73" s="309"/>
      <c r="D73" s="309"/>
      <c r="E73" s="310"/>
      <c r="F73" s="311"/>
      <c r="G73" s="312"/>
      <c r="H73" s="310"/>
      <c r="I73" s="307"/>
      <c r="J73" s="307"/>
      <c r="K73" s="307"/>
      <c r="L73" s="307"/>
      <c r="M73" s="307"/>
      <c r="N73" s="307"/>
      <c r="O73" s="307"/>
    </row>
    <row r="74" spans="1:15" x14ac:dyDescent="0.2">
      <c r="A74" s="307"/>
      <c r="B74" s="308"/>
      <c r="C74" s="309"/>
      <c r="D74" s="309"/>
      <c r="E74" s="310"/>
      <c r="F74" s="311"/>
      <c r="G74" s="312"/>
      <c r="H74" s="310"/>
      <c r="I74" s="307"/>
      <c r="J74" s="307"/>
      <c r="K74" s="307"/>
      <c r="L74" s="307"/>
      <c r="M74" s="307"/>
      <c r="N74" s="307"/>
      <c r="O74" s="307"/>
    </row>
    <row r="75" spans="1:15" x14ac:dyDescent="0.2">
      <c r="A75" s="307"/>
      <c r="B75" s="308"/>
      <c r="C75" s="309"/>
      <c r="D75" s="309"/>
      <c r="E75" s="310"/>
      <c r="F75" s="311"/>
      <c r="G75" s="312"/>
      <c r="H75" s="310"/>
      <c r="I75" s="307"/>
      <c r="J75" s="307"/>
      <c r="K75" s="307"/>
      <c r="L75" s="307"/>
      <c r="M75" s="307"/>
      <c r="N75" s="307"/>
      <c r="O75" s="307"/>
    </row>
    <row r="76" spans="1:15" x14ac:dyDescent="0.2">
      <c r="A76" s="307"/>
      <c r="B76" s="308"/>
      <c r="C76" s="309"/>
      <c r="D76" s="309"/>
      <c r="E76" s="310"/>
      <c r="F76" s="311"/>
      <c r="G76" s="312"/>
      <c r="H76" s="310"/>
      <c r="I76" s="307"/>
      <c r="J76" s="307"/>
      <c r="K76" s="307"/>
      <c r="L76" s="307"/>
      <c r="M76" s="307"/>
      <c r="N76" s="307"/>
      <c r="O76" s="307"/>
    </row>
    <row r="77" spans="1:15" x14ac:dyDescent="0.2">
      <c r="A77" s="307"/>
      <c r="B77" s="308"/>
      <c r="C77" s="309"/>
      <c r="D77" s="309"/>
      <c r="E77" s="310"/>
      <c r="F77" s="311"/>
      <c r="G77" s="312"/>
      <c r="H77" s="310"/>
      <c r="I77" s="307"/>
      <c r="J77" s="307"/>
      <c r="K77" s="307"/>
      <c r="L77" s="307"/>
      <c r="M77" s="307"/>
      <c r="N77" s="307"/>
      <c r="O77" s="307"/>
    </row>
    <row r="78" spans="1:15" x14ac:dyDescent="0.2">
      <c r="A78" s="307"/>
      <c r="B78" s="308"/>
      <c r="C78" s="309"/>
      <c r="D78" s="309"/>
      <c r="E78" s="310"/>
      <c r="F78" s="311"/>
      <c r="G78" s="312"/>
      <c r="H78" s="310"/>
      <c r="I78" s="307"/>
      <c r="J78" s="307"/>
      <c r="K78" s="307"/>
      <c r="L78" s="307"/>
      <c r="M78" s="307"/>
      <c r="N78" s="307"/>
      <c r="O78" s="307"/>
    </row>
    <row r="79" spans="1:15" x14ac:dyDescent="0.2">
      <c r="A79" s="307"/>
      <c r="B79" s="308"/>
      <c r="C79" s="309"/>
      <c r="D79" s="309"/>
      <c r="E79" s="310"/>
      <c r="F79" s="311"/>
      <c r="G79" s="312"/>
      <c r="H79" s="310"/>
      <c r="I79" s="307"/>
      <c r="J79" s="307"/>
      <c r="K79" s="307"/>
      <c r="L79" s="307"/>
      <c r="M79" s="307"/>
      <c r="N79" s="307"/>
      <c r="O79" s="307"/>
    </row>
    <row r="80" spans="1:15" x14ac:dyDescent="0.2">
      <c r="A80" s="307"/>
      <c r="B80" s="308"/>
      <c r="C80" s="309"/>
      <c r="D80" s="309"/>
      <c r="E80" s="310"/>
      <c r="F80" s="311"/>
      <c r="G80" s="312"/>
      <c r="H80" s="310"/>
      <c r="I80" s="307"/>
      <c r="J80" s="307"/>
      <c r="K80" s="307"/>
      <c r="L80" s="307"/>
      <c r="M80" s="307"/>
      <c r="N80" s="307"/>
      <c r="O80" s="307"/>
    </row>
    <row r="81" spans="1:15" x14ac:dyDescent="0.2">
      <c r="A81" s="307"/>
      <c r="B81" s="308"/>
      <c r="C81" s="309"/>
      <c r="D81" s="309"/>
      <c r="E81" s="310"/>
      <c r="F81" s="311"/>
      <c r="G81" s="312"/>
      <c r="H81" s="310"/>
      <c r="I81" s="307"/>
      <c r="J81" s="307"/>
      <c r="K81" s="307"/>
      <c r="L81" s="307"/>
      <c r="M81" s="307"/>
      <c r="N81" s="307"/>
      <c r="O81" s="307"/>
    </row>
    <row r="82" spans="1:15" x14ac:dyDescent="0.2">
      <c r="A82" s="307"/>
      <c r="B82" s="308"/>
      <c r="C82" s="309"/>
      <c r="D82" s="309"/>
      <c r="E82" s="310"/>
      <c r="F82" s="311"/>
      <c r="G82" s="312"/>
      <c r="H82" s="310"/>
      <c r="I82" s="307"/>
      <c r="J82" s="307"/>
      <c r="K82" s="307"/>
      <c r="L82" s="307"/>
      <c r="M82" s="307"/>
      <c r="N82" s="307"/>
      <c r="O82" s="307"/>
    </row>
    <row r="83" spans="1:15" x14ac:dyDescent="0.2">
      <c r="I83" s="307"/>
      <c r="J83" s="307"/>
      <c r="K83" s="307"/>
      <c r="L83" s="307"/>
      <c r="M83" s="307"/>
      <c r="N83" s="307"/>
      <c r="O83" s="307"/>
    </row>
    <row r="84" spans="1:15" x14ac:dyDescent="0.2">
      <c r="I84" s="307"/>
      <c r="J84" s="307"/>
      <c r="K84" s="307"/>
      <c r="L84" s="307"/>
      <c r="M84" s="307"/>
      <c r="N84" s="307"/>
      <c r="O84" s="307"/>
    </row>
    <row r="85" spans="1:15" x14ac:dyDescent="0.2">
      <c r="I85" s="307"/>
      <c r="J85" s="307"/>
      <c r="K85" s="307"/>
      <c r="L85" s="307"/>
      <c r="M85" s="307"/>
      <c r="N85" s="307"/>
      <c r="O85" s="307"/>
    </row>
    <row r="86" spans="1:15" x14ac:dyDescent="0.2">
      <c r="I86" s="307"/>
      <c r="J86" s="307"/>
      <c r="K86" s="307"/>
      <c r="L86" s="307"/>
      <c r="M86" s="307"/>
      <c r="N86" s="307"/>
      <c r="O86" s="307"/>
    </row>
    <row r="87" spans="1:15" x14ac:dyDescent="0.2">
      <c r="I87" s="307"/>
      <c r="J87" s="307"/>
      <c r="K87" s="307"/>
      <c r="L87" s="307"/>
      <c r="M87" s="307"/>
      <c r="N87" s="307"/>
      <c r="O87" s="307"/>
    </row>
    <row r="88" spans="1:15" x14ac:dyDescent="0.2">
      <c r="I88" s="307"/>
      <c r="J88" s="307"/>
      <c r="K88" s="307"/>
      <c r="L88" s="307"/>
      <c r="M88" s="307"/>
      <c r="N88" s="307"/>
      <c r="O88" s="307"/>
    </row>
    <row r="89" spans="1:15" x14ac:dyDescent="0.2">
      <c r="I89" s="307"/>
      <c r="J89" s="307"/>
      <c r="K89" s="307"/>
      <c r="L89" s="307"/>
      <c r="M89" s="307"/>
      <c r="N89" s="307"/>
      <c r="O89" s="307"/>
    </row>
    <row r="90" spans="1:15" x14ac:dyDescent="0.2">
      <c r="I90" s="307"/>
      <c r="J90" s="307"/>
      <c r="K90" s="307"/>
      <c r="L90" s="307"/>
      <c r="M90" s="307"/>
      <c r="N90" s="307"/>
      <c r="O90" s="307"/>
    </row>
    <row r="91" spans="1:15" x14ac:dyDescent="0.2">
      <c r="I91" s="307"/>
      <c r="J91" s="307"/>
      <c r="K91" s="307"/>
      <c r="L91" s="307"/>
      <c r="M91" s="307"/>
      <c r="N91" s="307"/>
      <c r="O91" s="307"/>
    </row>
    <row r="92" spans="1:15" x14ac:dyDescent="0.2">
      <c r="I92" s="307"/>
      <c r="J92" s="307"/>
      <c r="K92" s="307"/>
      <c r="L92" s="307"/>
      <c r="M92" s="307"/>
      <c r="N92" s="307"/>
      <c r="O92" s="307"/>
    </row>
    <row r="93" spans="1:15" x14ac:dyDescent="0.2">
      <c r="I93" s="307"/>
      <c r="J93" s="307"/>
      <c r="K93" s="307"/>
      <c r="L93" s="307"/>
      <c r="M93" s="307"/>
      <c r="N93" s="307"/>
      <c r="O93" s="307"/>
    </row>
    <row r="94" spans="1:15" x14ac:dyDescent="0.2">
      <c r="I94" s="307"/>
      <c r="J94" s="307"/>
      <c r="K94" s="307"/>
      <c r="L94" s="307"/>
      <c r="M94" s="307"/>
      <c r="N94" s="307"/>
      <c r="O94" s="307"/>
    </row>
    <row r="95" spans="1:15" x14ac:dyDescent="0.2">
      <c r="I95" s="307"/>
      <c r="J95" s="307"/>
      <c r="K95" s="307"/>
      <c r="L95" s="307"/>
      <c r="M95" s="307"/>
      <c r="N95" s="307"/>
      <c r="O95" s="307"/>
    </row>
    <row r="96" spans="1:15" x14ac:dyDescent="0.2">
      <c r="I96" s="307"/>
      <c r="J96" s="307"/>
      <c r="K96" s="307"/>
      <c r="L96" s="307"/>
      <c r="M96" s="307"/>
      <c r="N96" s="307"/>
      <c r="O96" s="307"/>
    </row>
    <row r="97" spans="9:15" x14ac:dyDescent="0.2">
      <c r="I97" s="307"/>
      <c r="J97" s="307"/>
      <c r="K97" s="307"/>
      <c r="L97" s="307"/>
      <c r="M97" s="307"/>
      <c r="N97" s="307"/>
      <c r="O97" s="307"/>
    </row>
    <row r="98" spans="9:15" x14ac:dyDescent="0.2">
      <c r="I98" s="307"/>
      <c r="J98" s="307"/>
      <c r="K98" s="307"/>
      <c r="L98" s="307"/>
      <c r="M98" s="307"/>
      <c r="N98" s="307"/>
      <c r="O98" s="307"/>
    </row>
    <row r="99" spans="9:15" x14ac:dyDescent="0.2">
      <c r="I99" s="307"/>
      <c r="J99" s="307"/>
      <c r="K99" s="307"/>
      <c r="L99" s="307"/>
      <c r="M99" s="307"/>
      <c r="N99" s="307"/>
      <c r="O99" s="307"/>
    </row>
    <row r="100" spans="9:15" x14ac:dyDescent="0.2">
      <c r="I100" s="307"/>
      <c r="J100" s="307"/>
      <c r="K100" s="307"/>
      <c r="L100" s="307"/>
      <c r="M100" s="307"/>
      <c r="N100" s="307"/>
      <c r="O100" s="307"/>
    </row>
    <row r="101" spans="9:15" x14ac:dyDescent="0.2">
      <c r="I101" s="307"/>
      <c r="J101" s="307"/>
      <c r="K101" s="307"/>
      <c r="L101" s="307"/>
      <c r="M101" s="307"/>
      <c r="N101" s="307"/>
      <c r="O101" s="307"/>
    </row>
    <row r="102" spans="9:15" x14ac:dyDescent="0.2">
      <c r="I102" s="307"/>
      <c r="J102" s="307"/>
      <c r="K102" s="307"/>
      <c r="L102" s="307"/>
      <c r="M102" s="307"/>
      <c r="N102" s="307"/>
      <c r="O102" s="307"/>
    </row>
    <row r="103" spans="9:15" x14ac:dyDescent="0.2">
      <c r="I103" s="307"/>
      <c r="J103" s="307"/>
      <c r="K103" s="307"/>
      <c r="L103" s="307"/>
      <c r="M103" s="307"/>
      <c r="N103" s="307"/>
      <c r="O103" s="307"/>
    </row>
    <row r="104" spans="9:15" x14ac:dyDescent="0.2">
      <c r="I104" s="307"/>
      <c r="J104" s="307"/>
      <c r="K104" s="307"/>
      <c r="L104" s="307"/>
      <c r="M104" s="307"/>
      <c r="N104" s="307"/>
      <c r="O104" s="307"/>
    </row>
    <row r="105" spans="9:15" x14ac:dyDescent="0.2">
      <c r="I105" s="307"/>
      <c r="J105" s="307"/>
      <c r="K105" s="307"/>
      <c r="L105" s="307"/>
      <c r="M105" s="307"/>
      <c r="N105" s="307"/>
      <c r="O105" s="307"/>
    </row>
    <row r="106" spans="9:15" x14ac:dyDescent="0.2">
      <c r="I106" s="307"/>
      <c r="J106" s="307"/>
      <c r="K106" s="307"/>
      <c r="L106" s="307"/>
      <c r="M106" s="307"/>
      <c r="N106" s="307"/>
      <c r="O106" s="307"/>
    </row>
    <row r="107" spans="9:15" x14ac:dyDescent="0.2">
      <c r="I107" s="307"/>
      <c r="J107" s="307"/>
      <c r="K107" s="307"/>
      <c r="L107" s="307"/>
      <c r="M107" s="307"/>
      <c r="N107" s="307"/>
      <c r="O107" s="307"/>
    </row>
    <row r="108" spans="9:15" x14ac:dyDescent="0.2">
      <c r="I108" s="307"/>
      <c r="J108" s="307"/>
      <c r="K108" s="307"/>
      <c r="L108" s="307"/>
      <c r="M108" s="307"/>
      <c r="N108" s="307"/>
      <c r="O108" s="307"/>
    </row>
    <row r="109" spans="9:15" x14ac:dyDescent="0.2">
      <c r="I109" s="307"/>
      <c r="J109" s="307"/>
      <c r="K109" s="307"/>
      <c r="L109" s="307"/>
      <c r="M109" s="307"/>
      <c r="N109" s="307"/>
      <c r="O109" s="307"/>
    </row>
    <row r="110" spans="9:15" x14ac:dyDescent="0.2">
      <c r="I110" s="307"/>
      <c r="J110" s="307"/>
      <c r="K110" s="307"/>
      <c r="L110" s="307"/>
      <c r="M110" s="307"/>
      <c r="N110" s="307"/>
      <c r="O110" s="307"/>
    </row>
    <row r="111" spans="9:15" x14ac:dyDescent="0.2">
      <c r="I111" s="307"/>
      <c r="J111" s="307"/>
      <c r="K111" s="307"/>
      <c r="L111" s="307"/>
      <c r="M111" s="307"/>
      <c r="N111" s="307"/>
      <c r="O111" s="307"/>
    </row>
    <row r="112" spans="9:15" x14ac:dyDescent="0.2">
      <c r="I112" s="307"/>
      <c r="J112" s="307"/>
      <c r="K112" s="307"/>
      <c r="L112" s="307"/>
      <c r="M112" s="307"/>
      <c r="N112" s="307"/>
      <c r="O112" s="307"/>
    </row>
    <row r="113" spans="9:15" x14ac:dyDescent="0.2">
      <c r="I113" s="307"/>
      <c r="J113" s="307"/>
      <c r="K113" s="307"/>
      <c r="L113" s="307"/>
      <c r="M113" s="307"/>
      <c r="N113" s="307"/>
      <c r="O113" s="307"/>
    </row>
    <row r="114" spans="9:15" x14ac:dyDescent="0.2">
      <c r="I114" s="307"/>
      <c r="J114" s="307"/>
      <c r="K114" s="307"/>
      <c r="L114" s="307"/>
      <c r="M114" s="307"/>
      <c r="N114" s="307"/>
      <c r="O114" s="307"/>
    </row>
    <row r="115" spans="9:15" x14ac:dyDescent="0.2">
      <c r="I115" s="307"/>
      <c r="J115" s="307"/>
      <c r="K115" s="307"/>
      <c r="L115" s="307"/>
      <c r="M115" s="307"/>
      <c r="N115" s="307"/>
      <c r="O115" s="307"/>
    </row>
    <row r="116" spans="9:15" x14ac:dyDescent="0.2">
      <c r="I116" s="307"/>
      <c r="J116" s="307"/>
      <c r="K116" s="307"/>
      <c r="L116" s="307"/>
      <c r="M116" s="307"/>
      <c r="N116" s="307"/>
      <c r="O116" s="307"/>
    </row>
    <row r="117" spans="9:15" x14ac:dyDescent="0.2">
      <c r="I117" s="307"/>
      <c r="J117" s="307"/>
      <c r="K117" s="307"/>
      <c r="L117" s="307"/>
      <c r="M117" s="307"/>
      <c r="N117" s="307"/>
      <c r="O117" s="307"/>
    </row>
  </sheetData>
  <mergeCells count="10">
    <mergeCell ref="H5:H6"/>
    <mergeCell ref="H3:H4"/>
    <mergeCell ref="A1:H1"/>
    <mergeCell ref="A2:B4"/>
    <mergeCell ref="C2:D2"/>
    <mergeCell ref="G2:H2"/>
    <mergeCell ref="K4:O5"/>
    <mergeCell ref="G3:G4"/>
    <mergeCell ref="A5:F6"/>
    <mergeCell ref="G5:G6"/>
  </mergeCells>
  <conditionalFormatting sqref="E12 E1:E4 E18:E65536">
    <cfRule type="cellIs" dxfId="20" priority="32" stopIfTrue="1" operator="equal">
      <formula>"donnée ?"</formula>
    </cfRule>
  </conditionalFormatting>
  <conditionalFormatting sqref="G1:H3 G12:H12 G18:H65536">
    <cfRule type="cellIs" dxfId="19" priority="33" stopIfTrue="1" operator="notEqual">
      <formula>0</formula>
    </cfRule>
  </conditionalFormatting>
  <conditionalFormatting sqref="E7">
    <cfRule type="cellIs" dxfId="18" priority="18" stopIfTrue="1" operator="equal">
      <formula>"donnée ?"</formula>
    </cfRule>
  </conditionalFormatting>
  <conditionalFormatting sqref="G7:H7">
    <cfRule type="cellIs" dxfId="17" priority="19" stopIfTrue="1" operator="notEqual">
      <formula>0</formula>
    </cfRule>
  </conditionalFormatting>
  <conditionalFormatting sqref="E8:E11">
    <cfRule type="cellIs" dxfId="16" priority="16" stopIfTrue="1" operator="equal">
      <formula>"donnée ?"</formula>
    </cfRule>
  </conditionalFormatting>
  <conditionalFormatting sqref="G8:H11">
    <cfRule type="cellIs" dxfId="15" priority="17" stopIfTrue="1" operator="notEqual">
      <formula>0</formula>
    </cfRule>
  </conditionalFormatting>
  <conditionalFormatting sqref="E13">
    <cfRule type="cellIs" dxfId="13" priority="11" stopIfTrue="1" operator="equal">
      <formula>"donnée ?"</formula>
    </cfRule>
  </conditionalFormatting>
  <conditionalFormatting sqref="G13:H13">
    <cfRule type="cellIs" dxfId="12" priority="12" stopIfTrue="1" operator="notEqual">
      <formula>0</formula>
    </cfRule>
  </conditionalFormatting>
  <conditionalFormatting sqref="E14:E15">
    <cfRule type="cellIs" dxfId="11" priority="9" stopIfTrue="1" operator="equal">
      <formula>"donnée ?"</formula>
    </cfRule>
  </conditionalFormatting>
  <conditionalFormatting sqref="G14:H15">
    <cfRule type="cellIs" dxfId="10" priority="10" stopIfTrue="1" operator="notEqual">
      <formula>0</formula>
    </cfRule>
  </conditionalFormatting>
  <conditionalFormatting sqref="E16:E17">
    <cfRule type="cellIs" dxfId="7" priority="1" stopIfTrue="1" operator="equal">
      <formula>"donnée ?"</formula>
    </cfRule>
  </conditionalFormatting>
  <conditionalFormatting sqref="G16:H17">
    <cfRule type="cellIs" dxfId="6" priority="2" stopIfTrue="1" operator="notEqual">
      <formula>0</formula>
    </cfRule>
  </conditionalFormatting>
  <pageMargins left="0.78740157499999996" right="0.78740157499999996" top="0.984251969" bottom="0.984251969" header="0.5" footer="0.5"/>
  <pageSetup paperSize="9"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 Données SO33i</vt:lpstr>
      <vt:lpstr>A l'arrêt</vt:lpstr>
      <vt:lpstr>En nav</vt:lpstr>
      <vt:lpstr>Apport énergie</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Gaches</dc:creator>
  <cp:lastModifiedBy>Ph Gaches</cp:lastModifiedBy>
  <dcterms:created xsi:type="dcterms:W3CDTF">2006-08-19T11:35:06Z</dcterms:created>
  <dcterms:modified xsi:type="dcterms:W3CDTF">2017-01-01T19:33:22Z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539821430</vt:i4>
  </property>
  <property fmtid="{D5CDD505-2E9C-101B-9397-08002B2CF9AE}" pid="3" name="_EmailSubject">
    <vt:lpwstr>devis voile</vt:lpwstr>
  </property>
  <property fmtid="{D5CDD505-2E9C-101B-9397-08002B2CF9AE}" pid="4" name="_AuthorEmail">
    <vt:lpwstr>philippe.gaches@free.fr</vt:lpwstr>
  </property>
  <property fmtid="{D5CDD505-2E9C-101B-9397-08002B2CF9AE}" pid="5" name="_AuthorEmailDisplayName">
    <vt:lpwstr>philippe gaches</vt:lpwstr>
  </property>
  <property fmtid="{D5CDD505-2E9C-101B-9397-08002B2CF9AE}" pid="6" name="_ReviewingToolsShownOnce">
    <vt:lpwstr/>
  </property>
</Properties>
</file>