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16" activeTab="0"/>
  </bookViews>
  <sheets>
    <sheet name="consommation" sheetId="1" r:id="rId1"/>
    <sheet name="production" sheetId="2" r:id="rId2"/>
    <sheet name="bilan" sheetId="3" r:id="rId3"/>
    <sheet name="données" sheetId="4" r:id="rId4"/>
  </sheets>
  <definedNames/>
  <calcPr fullCalcOnLoad="1"/>
</workbook>
</file>

<file path=xl/sharedStrings.xml><?xml version="1.0" encoding="utf-8"?>
<sst xmlns="http://schemas.openxmlformats.org/spreadsheetml/2006/main" count="86" uniqueCount="71">
  <si>
    <t>Consommateurs</t>
  </si>
  <si>
    <t>Puissance</t>
  </si>
  <si>
    <t xml:space="preserve">Tps utilisation </t>
  </si>
  <si>
    <t>Consommation</t>
  </si>
  <si>
    <t>Part dans la</t>
  </si>
  <si>
    <t>Watts</t>
  </si>
  <si>
    <t>Ampères</t>
  </si>
  <si>
    <t>sur 24h</t>
  </si>
  <si>
    <t>Wh</t>
  </si>
  <si>
    <t>Ah</t>
  </si>
  <si>
    <r>
      <t xml:space="preserve"> </t>
    </r>
    <r>
      <rPr>
        <sz val="12"/>
        <rFont val="Times New Roman"/>
        <family val="1"/>
      </rPr>
      <t>consommation (%)</t>
    </r>
  </si>
  <si>
    <t>Éclairage intérieur</t>
  </si>
  <si>
    <t>Éclairage divers</t>
  </si>
  <si>
    <t>Lum carré évier</t>
  </si>
  <si>
    <t>Lum. table à carte</t>
  </si>
  <si>
    <t>Lumière cabine 1</t>
  </si>
  <si>
    <t>Lum. cabine 2</t>
  </si>
  <si>
    <t>Lum. salle de bain</t>
  </si>
  <si>
    <t>Lum. couloir penderie</t>
  </si>
  <si>
    <t>Lum. cabine avant</t>
  </si>
  <si>
    <t>Éclairage Extérieur</t>
  </si>
  <si>
    <t>Pour chacun des postes de consommation (éclairage intérieur, éclairage extérieur...) rentrer le détail de chacun des consommateurs (puissance en watts et temps d'utilisation en vert pâle). La consommation par poste et totale est ensuite calculée automatiquement.</t>
  </si>
  <si>
    <t>Feu de route proue</t>
  </si>
  <si>
    <t>Feux de route poupe</t>
  </si>
  <si>
    <t>Feu de mouillage</t>
  </si>
  <si>
    <t>Lumière de pont</t>
  </si>
  <si>
    <t>Feu de route (mât)</t>
  </si>
  <si>
    <t>Confort / Équipement</t>
  </si>
  <si>
    <t>Pompe eau douce</t>
  </si>
  <si>
    <t>Réfrigérateur</t>
  </si>
  <si>
    <t>HiFi</t>
  </si>
  <si>
    <t>Électronique</t>
  </si>
  <si>
    <t>Radar</t>
  </si>
  <si>
    <t>PC</t>
  </si>
  <si>
    <t>Compteur d'ampère/volt</t>
  </si>
  <si>
    <t>Pilote</t>
  </si>
  <si>
    <t>gps sans retro éclairage</t>
  </si>
  <si>
    <t>VHF</t>
  </si>
  <si>
    <t>Répéteurs</t>
  </si>
  <si>
    <t>Girouette anémomètre</t>
  </si>
  <si>
    <t>Sondeur</t>
  </si>
  <si>
    <t>Consommation totale</t>
  </si>
  <si>
    <t>Producteurs</t>
  </si>
  <si>
    <t>Tps production</t>
  </si>
  <si>
    <t>Production</t>
  </si>
  <si>
    <t xml:space="preserve">Part production </t>
  </si>
  <si>
    <t>Ampéres</t>
  </si>
  <si>
    <t>%</t>
  </si>
  <si>
    <t>Panneau solaire non orientable</t>
  </si>
  <si>
    <t>Production panneau solaire 65 watts non orientable à Saint Nazaire</t>
  </si>
  <si>
    <t>Alternateur</t>
  </si>
  <si>
    <t>Production panneau solaire 65 watts orientable à Saint Nazaire</t>
  </si>
  <si>
    <t xml:space="preserve"> panneau  solaire orientable</t>
  </si>
  <si>
    <t>Production panneau solaire 100 watts non orientable à Saint Nazaire</t>
  </si>
  <si>
    <t>Eolienne</t>
  </si>
  <si>
    <t>Hydrogénérateur</t>
  </si>
  <si>
    <t>Pile à combustible</t>
  </si>
  <si>
    <t>Groupe</t>
  </si>
  <si>
    <t>Indiquez dans ce tableau la production de chacune des sources d'énergie.</t>
  </si>
  <si>
    <t>Production totale</t>
  </si>
  <si>
    <t>Indiquez dans ce tableau la production de chacune des sources d'énergie en watts ainsi que la durée de production pendant 24h. Les autres paramètres seront renseignés automatiquement.</t>
  </si>
  <si>
    <t>Note: Une étude spécifique est nécessaire pour connaître l'énergie fournie par les panneaux solaires et l'éolienne(dépend respectivement des conditions d'ensoleillement et de potentiel éolien du site concerné, ces points sont abordés dans les pages relatives à l'éolienne et aux panneaux solaires). Dans le cas présent, l'énergie fournie par ces sources est valable pour le mois de juin en Bretagne. Ce bilan montre qu'en moyenne, il y aura  besoin d'utiliser le moteur durant une heure en navigation. Pour éviter d'utiliser le moteur, il est possible de compléter cette installation par une éolienne ou un hydrogénérateur. En cas de jour non ensoleillé et sans vent, l'alternateur moteur pourra être utilisé pour équilibrer le bilan</t>
  </si>
  <si>
    <t>Si le bilan est positif, il y a suffisamment de sources d'énergie pour répondre au besoin quotidien en électricité. Si le bilan est négatif, il faut y remédier soit en s'équipant d'appareils basse consommation,  de plus de source d'énergie (hydrogénérateur...) ou en faisant tourner le moteur plus longtemps.</t>
  </si>
  <si>
    <t>Energie consommée</t>
  </si>
  <si>
    <t>Energie produite</t>
  </si>
  <si>
    <t>Bilan</t>
  </si>
  <si>
    <t>Eclairage intérieur</t>
  </si>
  <si>
    <t>Eclairage Extérieur</t>
  </si>
  <si>
    <t>Confort / Equipement</t>
  </si>
  <si>
    <t>Electronique</t>
  </si>
  <si>
    <t>Panneau solaire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</si>
</sst>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0">
    <font>
      <sz val="10"/>
      <name val="Arial"/>
      <family val="2"/>
    </font>
    <font>
      <sz val="12"/>
      <name val="Times New Roman"/>
      <family val="1"/>
    </font>
    <font>
      <b/>
      <sz val="12"/>
      <name val="Times New Roman"/>
      <family val="1"/>
    </font>
    <font>
      <b/>
      <sz val="10"/>
      <name val="Lucida Sans Unicode"/>
      <family val="2"/>
    </font>
    <font>
      <sz val="10"/>
      <name val="Lucida Sans Unicode"/>
      <family val="2"/>
    </font>
    <font>
      <sz val="14"/>
      <color indexed="8"/>
      <name val="Arial"/>
      <family val="2"/>
    </font>
    <font>
      <sz val="6.5"/>
      <color indexed="8"/>
      <name val="Arial"/>
      <family val="2"/>
    </font>
    <font>
      <sz val="13.7"/>
      <color indexed="8"/>
      <name val="Arial"/>
      <family val="2"/>
    </font>
    <font>
      <sz val="6.3"/>
      <color indexed="8"/>
      <name val="Arial"/>
      <family val="2"/>
    </font>
    <font>
      <b/>
      <sz val="10"/>
      <name val="Arial"/>
      <family val="2"/>
    </font>
  </fonts>
  <fills count="4">
    <fill>
      <patternFill/>
    </fill>
    <fill>
      <patternFill patternType="gray125"/>
    </fill>
    <fill>
      <patternFill patternType="solid">
        <fgColor indexed="31"/>
        <bgColor indexed="64"/>
      </patternFill>
    </fill>
    <fill>
      <patternFill patternType="solid">
        <fgColor indexed="27"/>
        <bgColor indexed="64"/>
      </patternFill>
    </fill>
  </fills>
  <borders count="23">
    <border>
      <left/>
      <right/>
      <top/>
      <bottom/>
      <diagonal/>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medium">
        <color indexed="8"/>
      </right>
      <top style="hair">
        <color indexed="8"/>
      </top>
      <bottom style="medium">
        <color indexed="8"/>
      </bottom>
    </border>
    <border>
      <left>
        <color indexed="63"/>
      </left>
      <right style="thin">
        <color indexed="8"/>
      </right>
      <top style="hair">
        <color indexed="8"/>
      </top>
      <bottom>
        <color indexed="63"/>
      </bottom>
    </border>
    <border>
      <left style="thin">
        <color indexed="8"/>
      </left>
      <right style="hair">
        <color indexed="8"/>
      </right>
      <top style="hair">
        <color indexed="8"/>
      </top>
      <bottom>
        <color indexed="63"/>
      </bottom>
    </border>
    <border>
      <left style="hair">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hair">
        <color indexed="8"/>
      </right>
      <top>
        <color indexed="63"/>
      </top>
      <bottom>
        <color indexed="63"/>
      </bottom>
    </border>
    <border>
      <left style="hair">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thin">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2" borderId="1" xfId="0" applyFont="1" applyFill="1" applyBorder="1" applyAlignment="1">
      <alignment horizontal="center" shrinkToFit="1"/>
    </xf>
    <xf numFmtId="0" fontId="2" fillId="2" borderId="2" xfId="0" applyFont="1" applyFill="1" applyBorder="1" applyAlignment="1">
      <alignment horizontal="center"/>
    </xf>
    <xf numFmtId="0" fontId="1" fillId="2" borderId="3" xfId="0" applyFont="1" applyFill="1" applyBorder="1" applyAlignment="1">
      <alignment shrinkToFit="1"/>
    </xf>
    <xf numFmtId="0" fontId="1" fillId="3" borderId="4" xfId="0" applyFont="1" applyFill="1" applyBorder="1" applyAlignment="1">
      <alignment horizontal="center"/>
    </xf>
    <xf numFmtId="0" fontId="1" fillId="0" borderId="5" xfId="0" applyFont="1" applyBorder="1" applyAlignment="1">
      <alignment horizontal="center"/>
    </xf>
    <xf numFmtId="0" fontId="1" fillId="3" borderId="5" xfId="0" applyFont="1" applyFill="1" applyBorder="1" applyAlignment="1">
      <alignment horizontal="center"/>
    </xf>
    <xf numFmtId="0" fontId="1" fillId="0" borderId="4" xfId="0" applyFont="1" applyBorder="1" applyAlignment="1">
      <alignment horizontal="center"/>
    </xf>
    <xf numFmtId="0" fontId="3" fillId="0" borderId="5" xfId="0" applyFont="1" applyBorder="1" applyAlignment="1">
      <alignment horizontal="center"/>
    </xf>
    <xf numFmtId="0" fontId="2" fillId="2" borderId="6" xfId="0" applyFont="1" applyFill="1" applyBorder="1" applyAlignment="1" applyProtection="1">
      <alignment shrinkToFit="1"/>
      <protection locked="0"/>
    </xf>
    <xf numFmtId="0" fontId="1" fillId="2" borderId="0" xfId="0" applyFont="1" applyFill="1" applyAlignment="1">
      <alignment horizontal="center"/>
    </xf>
    <xf numFmtId="0" fontId="1" fillId="2" borderId="7" xfId="0" applyFont="1" applyFill="1" applyBorder="1" applyAlignment="1">
      <alignment horizontal="center"/>
    </xf>
    <xf numFmtId="1" fontId="2" fillId="2" borderId="0" xfId="0" applyNumberFormat="1" applyFont="1" applyFill="1" applyAlignment="1">
      <alignment horizontal="center"/>
    </xf>
    <xf numFmtId="2" fontId="2" fillId="2" borderId="7" xfId="0" applyNumberFormat="1" applyFont="1" applyFill="1" applyBorder="1" applyAlignment="1">
      <alignment horizontal="center"/>
    </xf>
    <xf numFmtId="10" fontId="2" fillId="2" borderId="7" xfId="0" applyNumberFormat="1" applyFont="1" applyFill="1" applyBorder="1" applyAlignment="1">
      <alignment horizontal="center"/>
    </xf>
    <xf numFmtId="0" fontId="1" fillId="2" borderId="3" xfId="0" applyFont="1" applyFill="1" applyBorder="1" applyAlignment="1" applyProtection="1">
      <alignment vertical="top" shrinkToFit="1"/>
      <protection locked="0"/>
    </xf>
    <xf numFmtId="0" fontId="1" fillId="3" borderId="8" xfId="0" applyFont="1" applyFill="1" applyBorder="1" applyAlignment="1" applyProtection="1">
      <alignment horizontal="center"/>
      <protection locked="0"/>
    </xf>
    <xf numFmtId="2" fontId="1" fillId="0" borderId="2" xfId="0" applyNumberFormat="1" applyFont="1" applyBorder="1" applyAlignment="1">
      <alignment horizontal="center"/>
    </xf>
    <xf numFmtId="0" fontId="1" fillId="3" borderId="2" xfId="0" applyFont="1" applyFill="1" applyBorder="1" applyAlignment="1" applyProtection="1">
      <alignment horizontal="center"/>
      <protection locked="0"/>
    </xf>
    <xf numFmtId="0" fontId="1" fillId="0" borderId="8" xfId="0" applyFont="1" applyBorder="1" applyAlignment="1">
      <alignment horizontal="center"/>
    </xf>
    <xf numFmtId="10" fontId="1" fillId="0" borderId="2" xfId="0" applyNumberFormat="1" applyFont="1" applyBorder="1" applyAlignment="1">
      <alignment horizontal="center"/>
    </xf>
    <xf numFmtId="0" fontId="1" fillId="3" borderId="4" xfId="0" applyFont="1" applyFill="1" applyBorder="1" applyAlignment="1" applyProtection="1">
      <alignment horizontal="center"/>
      <protection locked="0"/>
    </xf>
    <xf numFmtId="2" fontId="1" fillId="0" borderId="5" xfId="0" applyNumberFormat="1" applyFont="1" applyBorder="1" applyAlignment="1">
      <alignment horizontal="center"/>
    </xf>
    <xf numFmtId="0" fontId="1" fillId="3" borderId="5" xfId="0" applyFont="1" applyFill="1" applyBorder="1" applyAlignment="1" applyProtection="1">
      <alignment horizontal="center"/>
      <protection locked="0"/>
    </xf>
    <xf numFmtId="10" fontId="1" fillId="0" borderId="5" xfId="0" applyNumberFormat="1" applyFont="1" applyBorder="1" applyAlignment="1">
      <alignment horizontal="center"/>
    </xf>
    <xf numFmtId="0" fontId="1" fillId="2" borderId="8" xfId="0" applyFont="1" applyFill="1" applyBorder="1" applyAlignment="1" applyProtection="1">
      <alignment horizontal="center"/>
      <protection locked="0"/>
    </xf>
    <xf numFmtId="2" fontId="1" fillId="2" borderId="2" xfId="0" applyNumberFormat="1" applyFont="1" applyFill="1" applyBorder="1" applyAlignment="1">
      <alignment horizontal="center"/>
    </xf>
    <xf numFmtId="0" fontId="1" fillId="2" borderId="2" xfId="0" applyFont="1" applyFill="1" applyBorder="1" applyAlignment="1" applyProtection="1">
      <alignment horizontal="center"/>
      <protection locked="0"/>
    </xf>
    <xf numFmtId="0" fontId="2" fillId="2" borderId="8" xfId="0" applyFont="1" applyFill="1" applyBorder="1" applyAlignment="1">
      <alignment horizontal="center"/>
    </xf>
    <xf numFmtId="10" fontId="2" fillId="2" borderId="2" xfId="0" applyNumberFormat="1" applyFont="1" applyFill="1" applyBorder="1" applyAlignment="1">
      <alignment horizontal="center"/>
    </xf>
    <xf numFmtId="0" fontId="2" fillId="2" borderId="3" xfId="0" applyFont="1" applyFill="1" applyBorder="1" applyAlignment="1" applyProtection="1">
      <alignment vertical="top" shrinkToFit="1"/>
      <protection locked="0"/>
    </xf>
    <xf numFmtId="1" fontId="2" fillId="2" borderId="8" xfId="0" applyNumberFormat="1" applyFont="1" applyFill="1" applyBorder="1" applyAlignment="1">
      <alignment horizontal="center"/>
    </xf>
    <xf numFmtId="2" fontId="2" fillId="2" borderId="2" xfId="0" applyNumberFormat="1" applyFont="1" applyFill="1" applyBorder="1" applyAlignment="1">
      <alignment horizontal="center"/>
    </xf>
    <xf numFmtId="0" fontId="1" fillId="3" borderId="0" xfId="0" applyFont="1" applyFill="1" applyAlignment="1" applyProtection="1">
      <alignment horizontal="center"/>
      <protection locked="0"/>
    </xf>
    <xf numFmtId="2" fontId="1" fillId="0" borderId="7" xfId="0" applyNumberFormat="1" applyFont="1" applyBorder="1" applyAlignment="1">
      <alignment horizontal="center"/>
    </xf>
    <xf numFmtId="0" fontId="1" fillId="3" borderId="7" xfId="0" applyFont="1" applyFill="1" applyBorder="1" applyAlignment="1" applyProtection="1">
      <alignment horizontal="center"/>
      <protection locked="0"/>
    </xf>
    <xf numFmtId="10" fontId="1" fillId="0" borderId="7" xfId="0" applyNumberFormat="1" applyFont="1" applyBorder="1" applyAlignment="1">
      <alignment horizontal="center"/>
    </xf>
    <xf numFmtId="0" fontId="2" fillId="2" borderId="3" xfId="0" applyFont="1" applyFill="1" applyBorder="1" applyAlignment="1" applyProtection="1">
      <alignment/>
      <protection locked="0"/>
    </xf>
    <xf numFmtId="0" fontId="1" fillId="2" borderId="3" xfId="0" applyFont="1" applyFill="1" applyBorder="1" applyAlignment="1" applyProtection="1">
      <alignment/>
      <protection locked="0"/>
    </xf>
    <xf numFmtId="0" fontId="1" fillId="2" borderId="3" xfId="0" applyFont="1" applyFill="1" applyBorder="1" applyAlignment="1">
      <alignment/>
    </xf>
    <xf numFmtId="0" fontId="2" fillId="2" borderId="3" xfId="0" applyFont="1" applyFill="1" applyBorder="1" applyAlignment="1">
      <alignment vertical="top" shrinkToFit="1"/>
    </xf>
    <xf numFmtId="0" fontId="1" fillId="2" borderId="8" xfId="0" applyFont="1" applyFill="1" applyBorder="1" applyAlignment="1">
      <alignment horizontal="center"/>
    </xf>
    <xf numFmtId="0" fontId="1" fillId="2" borderId="2" xfId="0" applyFont="1" applyFill="1" applyBorder="1" applyAlignment="1">
      <alignment horizontal="center"/>
    </xf>
    <xf numFmtId="1" fontId="2" fillId="2" borderId="2" xfId="0" applyNumberFormat="1" applyFont="1" applyFill="1" applyBorder="1" applyAlignment="1">
      <alignment horizontal="center"/>
    </xf>
    <xf numFmtId="10" fontId="1" fillId="2" borderId="2" xfId="0" applyNumberFormat="1" applyFont="1" applyFill="1" applyBorder="1" applyAlignment="1">
      <alignment horizontal="center"/>
    </xf>
    <xf numFmtId="0" fontId="2" fillId="2" borderId="9" xfId="0" applyFont="1" applyFill="1" applyBorder="1" applyAlignment="1">
      <alignment horizontal="center"/>
    </xf>
    <xf numFmtId="0" fontId="1" fillId="0" borderId="4" xfId="0" applyFont="1" applyFill="1" applyBorder="1" applyAlignment="1">
      <alignment horizontal="center"/>
    </xf>
    <xf numFmtId="0" fontId="4" fillId="0" borderId="10" xfId="0" applyFont="1" applyBorder="1" applyAlignment="1">
      <alignment horizontal="center"/>
    </xf>
    <xf numFmtId="0" fontId="1" fillId="2" borderId="3" xfId="0" applyFont="1" applyFill="1" applyBorder="1" applyAlignment="1">
      <alignment vertical="top" shrinkToFit="1"/>
    </xf>
    <xf numFmtId="0" fontId="1" fillId="3" borderId="2" xfId="0" applyFont="1" applyFill="1" applyBorder="1" applyAlignment="1">
      <alignment horizontal="center"/>
    </xf>
    <xf numFmtId="10" fontId="1" fillId="0" borderId="11" xfId="0" applyNumberFormat="1" applyFont="1" applyBorder="1" applyAlignment="1">
      <alignment horizontal="center"/>
    </xf>
    <xf numFmtId="164" fontId="0" fillId="0" borderId="0" xfId="0" applyNumberFormat="1" applyAlignment="1">
      <alignment/>
    </xf>
    <xf numFmtId="0" fontId="0" fillId="0" borderId="0" xfId="0" applyFont="1" applyAlignment="1">
      <alignment/>
    </xf>
    <xf numFmtId="10" fontId="1" fillId="0" borderId="10" xfId="0" applyNumberFormat="1" applyFont="1" applyBorder="1" applyAlignment="1">
      <alignment horizontal="center"/>
    </xf>
    <xf numFmtId="10" fontId="1" fillId="2" borderId="12" xfId="0" applyNumberFormat="1" applyFont="1" applyFill="1" applyBorder="1" applyAlignment="1">
      <alignment horizontal="center"/>
    </xf>
    <xf numFmtId="0" fontId="2" fillId="2" borderId="13" xfId="0" applyFont="1" applyFill="1" applyBorder="1" applyAlignment="1">
      <alignment horizontal="center" shrinkToFit="1"/>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shrinkToFit="1"/>
    </xf>
    <xf numFmtId="1" fontId="1" fillId="0" borderId="17" xfId="0" applyNumberFormat="1" applyFont="1" applyBorder="1" applyAlignment="1">
      <alignment horizontal="center"/>
    </xf>
    <xf numFmtId="2" fontId="1" fillId="0" borderId="18" xfId="0" applyNumberFormat="1" applyFont="1" applyBorder="1" applyAlignment="1">
      <alignment horizontal="center"/>
    </xf>
    <xf numFmtId="1" fontId="1" fillId="0" borderId="18" xfId="0" applyNumberFormat="1" applyFont="1" applyBorder="1" applyAlignment="1">
      <alignment horizontal="center"/>
    </xf>
    <xf numFmtId="0" fontId="2" fillId="2" borderId="19" xfId="0" applyFont="1" applyFill="1" applyBorder="1" applyAlignment="1">
      <alignment shrinkToFit="1"/>
    </xf>
    <xf numFmtId="1" fontId="2" fillId="2" borderId="20" xfId="0" applyNumberFormat="1" applyFont="1" applyFill="1" applyBorder="1" applyAlignment="1">
      <alignment horizontal="center"/>
    </xf>
    <xf numFmtId="1" fontId="2" fillId="2" borderId="21" xfId="0" applyNumberFormat="1" applyFont="1" applyFill="1" applyBorder="1" applyAlignment="1">
      <alignment horizontal="center"/>
    </xf>
    <xf numFmtId="0" fontId="0" fillId="0" borderId="0" xfId="0" applyAlignment="1">
      <alignment vertical="top" wrapText="1"/>
    </xf>
    <xf numFmtId="0" fontId="9" fillId="2" borderId="6" xfId="0" applyFont="1" applyFill="1" applyBorder="1" applyAlignment="1">
      <alignment shrinkToFit="1"/>
    </xf>
    <xf numFmtId="0" fontId="0" fillId="0" borderId="6" xfId="0" applyBorder="1" applyAlignment="1">
      <alignment/>
    </xf>
    <xf numFmtId="0" fontId="9" fillId="2" borderId="6" xfId="0" applyFont="1" applyFill="1" applyBorder="1" applyAlignment="1">
      <alignment vertical="top" shrinkToFit="1"/>
    </xf>
    <xf numFmtId="0" fontId="9" fillId="2" borderId="6" xfId="0" applyFont="1" applyFill="1" applyBorder="1" applyAlignment="1">
      <alignment/>
    </xf>
    <xf numFmtId="0" fontId="2" fillId="2" borderId="6" xfId="0" applyFont="1" applyFill="1" applyBorder="1" applyAlignment="1">
      <alignment vertical="top" shrinkToFit="1"/>
    </xf>
    <xf numFmtId="10" fontId="0" fillId="0" borderId="6" xfId="0" applyNumberFormat="1" applyBorder="1" applyAlignment="1">
      <alignment/>
    </xf>
    <xf numFmtId="0" fontId="2" fillId="2" borderId="2" xfId="0" applyFont="1" applyFill="1" applyBorder="1" applyAlignment="1">
      <alignment horizontal="center"/>
    </xf>
    <xf numFmtId="0" fontId="2" fillId="2" borderId="22" xfId="0" applyFont="1" applyFill="1" applyBorder="1" applyAlignment="1">
      <alignment horizontal="center"/>
    </xf>
    <xf numFmtId="0" fontId="1"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diagramme des principaux consommateurs</a:t>
            </a:r>
          </a:p>
        </c:rich>
      </c:tx>
      <c:layout/>
      <c:spPr>
        <a:noFill/>
        <a:ln>
          <a:noFill/>
        </a:ln>
      </c:spPr>
    </c:title>
    <c:plotArea>
      <c:layout/>
      <c:pieChart>
        <c:varyColors val="1"/>
        <c:ser>
          <c:idx val="0"/>
          <c:order val="0"/>
          <c:spPr>
            <a:solidFill>
              <a:srgbClr val="99CCFF"/>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3175">
                <a:solidFill/>
              </a:ln>
            </c:spPr>
          </c:dPt>
          <c:dPt>
            <c:idx val="1"/>
            <c:spPr>
              <a:solidFill>
                <a:srgbClr val="993366"/>
              </a:solidFill>
              <a:ln w="3175">
                <a:solidFill/>
              </a:ln>
            </c:spPr>
          </c:dPt>
          <c:dPt>
            <c:idx val="2"/>
            <c:spPr>
              <a:solidFill>
                <a:srgbClr val="FFFFCC"/>
              </a:solidFill>
              <a:ln w="3175">
                <a:solidFill/>
              </a:ln>
            </c:spPr>
          </c:dPt>
          <c:dPt>
            <c:idx val="3"/>
            <c:spPr>
              <a:solidFill>
                <a:srgbClr val="CCFFFF"/>
              </a:solidFill>
              <a:ln w="3175">
                <a:solidFill/>
              </a:ln>
            </c:spPr>
          </c:dPt>
          <c:cat>
            <c:strRef>
              <c:f>données!$A$4:$A$7</c:f>
              <c:strCache>
                <c:ptCount val="4"/>
                <c:pt idx="0">
                  <c:v>Eclairage intérieur</c:v>
                </c:pt>
                <c:pt idx="1">
                  <c:v>Eclairage Extérieur</c:v>
                </c:pt>
                <c:pt idx="2">
                  <c:v>Confort / Equipement</c:v>
                </c:pt>
                <c:pt idx="3">
                  <c:v>Electronique</c:v>
                </c:pt>
              </c:strCache>
            </c:strRef>
          </c:cat>
          <c:val>
            <c:numRef>
              <c:f>données!$B$4:$B$7</c:f>
              <c:numCache>
                <c:ptCount val="4"/>
                <c:pt idx="0">
                  <c:v>3.541666666666667</c:v>
                </c:pt>
                <c:pt idx="1">
                  <c:v>0.7999999999999999</c:v>
                </c:pt>
                <c:pt idx="2">
                  <c:v>41.666666666666664</c:v>
                </c:pt>
                <c:pt idx="3">
                  <c:v>99.88679999999998</c:v>
                </c:pt>
              </c:numCache>
            </c:numRef>
          </c:val>
        </c:ser>
      </c:pieChart>
      <c:spPr>
        <a:noFill/>
        <a:ln>
          <a:noFill/>
        </a:ln>
      </c:spPr>
    </c:plotArea>
    <c:legend>
      <c:legendPos val="r"/>
      <c:layout/>
      <c:overlay val="0"/>
      <c:spPr>
        <a:noFill/>
      </c:spPr>
      <c:txPr>
        <a:bodyPr vert="horz" rot="0"/>
        <a:lstStyle/>
        <a:p>
          <a:pPr>
            <a:defRPr lang="en-US" cap="none" sz="650" b="0" i="0" u="none" baseline="0">
              <a:solidFill>
                <a:srgbClr val="000000"/>
              </a:solidFill>
              <a:latin typeface="Arial"/>
              <a:ea typeface="Arial"/>
              <a:cs typeface="Arial"/>
            </a:defRPr>
          </a:pPr>
        </a:p>
      </c:txPr>
    </c:legend>
    <c:plotVisOnly val="0"/>
    <c:dispBlanksAs val="gap"/>
    <c:showDLblsOverMax val="0"/>
  </c:chart>
  <c:spPr>
    <a:ln w="3175">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0" b="0" i="0" u="none" baseline="0">
                <a:solidFill>
                  <a:srgbClr val="000000"/>
                </a:solidFill>
                <a:latin typeface="Arial"/>
                <a:ea typeface="Arial"/>
                <a:cs typeface="Arial"/>
              </a:rPr>
              <a:t>Source d'énergie</a:t>
            </a:r>
          </a:p>
        </c:rich>
      </c:tx>
      <c:layout/>
      <c:spPr>
        <a:noFill/>
        <a:ln>
          <a:noFill/>
        </a:ln>
      </c:spPr>
    </c:title>
    <c:plotArea>
      <c:layout/>
      <c:pieChart>
        <c:varyColors val="1"/>
        <c:ser>
          <c:idx val="0"/>
          <c:order val="0"/>
          <c:spPr>
            <a:solidFill>
              <a:srgbClr val="99CCFF"/>
            </a:solidFill>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3175">
                <a:solidFill/>
              </a:ln>
            </c:spPr>
          </c:dPt>
          <c:dPt>
            <c:idx val="1"/>
            <c:spPr>
              <a:solidFill>
                <a:srgbClr val="993366"/>
              </a:solidFill>
              <a:ln w="3175">
                <a:solidFill/>
              </a:ln>
            </c:spPr>
          </c:dPt>
          <c:cat>
            <c:strRef>
              <c:f>données!$A$11:$A$12</c:f>
              <c:strCache>
                <c:ptCount val="2"/>
                <c:pt idx="0">
                  <c:v>Panneau solaire</c:v>
                </c:pt>
                <c:pt idx="1">
                  <c:v>Alternateur</c:v>
                </c:pt>
              </c:strCache>
            </c:strRef>
          </c:cat>
          <c:val>
            <c:numRef>
              <c:f>données!$B$11:$B$12</c:f>
              <c:numCache>
                <c:ptCount val="2"/>
                <c:pt idx="0">
                  <c:v>0.6625184560219363</c:v>
                </c:pt>
                <c:pt idx="1">
                  <c:v>0.3374815439780637</c:v>
                </c:pt>
              </c:numCache>
            </c:numRef>
          </c:val>
        </c:ser>
      </c:pieChart>
      <c:spPr>
        <a:noFill/>
        <a:ln>
          <a:noFill/>
        </a:ln>
      </c:spPr>
    </c:plotArea>
    <c:legend>
      <c:legendPos val="r"/>
      <c:layout/>
      <c:overlay val="0"/>
      <c:spPr>
        <a:noFill/>
      </c:spPr>
      <c:txPr>
        <a:bodyPr vert="horz" rot="0"/>
        <a:lstStyle/>
        <a:p>
          <a:pPr>
            <a:defRPr lang="en-US" cap="none" sz="630" b="0" i="0" u="none" baseline="0">
              <a:solidFill>
                <a:srgbClr val="000000"/>
              </a:solidFill>
              <a:latin typeface="Arial"/>
              <a:ea typeface="Arial"/>
              <a:cs typeface="Arial"/>
            </a:defRPr>
          </a:pPr>
        </a:p>
      </c:txPr>
    </c:legend>
    <c:plotVisOnly val="0"/>
    <c:dispBlanksAs val="gap"/>
    <c:showDLblsOverMax val="0"/>
  </c:chart>
  <c:spPr>
    <a:ln w="3175">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xdr:row>
      <xdr:rowOff>190500</xdr:rowOff>
    </xdr:from>
    <xdr:to>
      <xdr:col>11</xdr:col>
      <xdr:colOff>447675</xdr:colOff>
      <xdr:row>5</xdr:row>
      <xdr:rowOff>85725</xdr:rowOff>
    </xdr:to>
    <xdr:pic>
      <xdr:nvPicPr>
        <xdr:cNvPr id="1" name="Image 1"/>
        <xdr:cNvPicPr preferRelativeResize="1">
          <a:picLocks noChangeAspect="1"/>
        </xdr:cNvPicPr>
      </xdr:nvPicPr>
      <xdr:blipFill>
        <a:blip r:embed="rId1"/>
        <a:stretch>
          <a:fillRect/>
        </a:stretch>
      </xdr:blipFill>
      <xdr:spPr>
        <a:xfrm>
          <a:off x="6905625" y="390525"/>
          <a:ext cx="2228850" cy="695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11</xdr:col>
      <xdr:colOff>447675</xdr:colOff>
      <xdr:row>3</xdr:row>
      <xdr:rowOff>85725</xdr:rowOff>
    </xdr:to>
    <xdr:pic>
      <xdr:nvPicPr>
        <xdr:cNvPr id="1" name="Image 2"/>
        <xdr:cNvPicPr preferRelativeResize="1">
          <a:picLocks noChangeAspect="1"/>
        </xdr:cNvPicPr>
      </xdr:nvPicPr>
      <xdr:blipFill>
        <a:blip r:embed="rId1"/>
        <a:stretch>
          <a:fillRect/>
        </a:stretch>
      </xdr:blipFill>
      <xdr:spPr>
        <a:xfrm>
          <a:off x="7105650" y="0"/>
          <a:ext cx="2305050" cy="685800"/>
        </a:xfrm>
        <a:prstGeom prst="rect">
          <a:avLst/>
        </a:prstGeom>
        <a:blipFill>
          <a:blip r:embed=""/>
          <a:srcRect/>
          <a:stretch>
            <a:fillRect/>
          </a:stretch>
        </a:blipFill>
        <a:ln w="9525" cmpd="sng">
          <a:noFill/>
        </a:ln>
      </xdr:spPr>
    </xdr:pic>
    <xdr:clientData/>
  </xdr:twoCellAnchor>
  <xdr:twoCellAnchor>
    <xdr:from>
      <xdr:col>0</xdr:col>
      <xdr:colOff>276225</xdr:colOff>
      <xdr:row>7</xdr:row>
      <xdr:rowOff>142875</xdr:rowOff>
    </xdr:from>
    <xdr:to>
      <xdr:col>4</xdr:col>
      <xdr:colOff>200025</xdr:colOff>
      <xdr:row>24</xdr:row>
      <xdr:rowOff>104775</xdr:rowOff>
    </xdr:to>
    <xdr:graphicFrame>
      <xdr:nvGraphicFramePr>
        <xdr:cNvPr id="2" name="Chart 2"/>
        <xdr:cNvGraphicFramePr/>
      </xdr:nvGraphicFramePr>
      <xdr:xfrm>
        <a:off x="276225" y="1428750"/>
        <a:ext cx="3552825" cy="2714625"/>
      </xdr:xfrm>
      <a:graphic>
        <a:graphicData uri="http://schemas.openxmlformats.org/drawingml/2006/chart">
          <c:chart xmlns:c="http://schemas.openxmlformats.org/drawingml/2006/chart" r:id="rId2"/>
        </a:graphicData>
      </a:graphic>
    </xdr:graphicFrame>
    <xdr:clientData/>
  </xdr:twoCellAnchor>
  <xdr:twoCellAnchor>
    <xdr:from>
      <xdr:col>4</xdr:col>
      <xdr:colOff>695325</xdr:colOff>
      <xdr:row>8</xdr:row>
      <xdr:rowOff>47625</xdr:rowOff>
    </xdr:from>
    <xdr:to>
      <xdr:col>9</xdr:col>
      <xdr:colOff>571500</xdr:colOff>
      <xdr:row>24</xdr:row>
      <xdr:rowOff>95250</xdr:rowOff>
    </xdr:to>
    <xdr:graphicFrame>
      <xdr:nvGraphicFramePr>
        <xdr:cNvPr id="3" name="Chart 3"/>
        <xdr:cNvGraphicFramePr/>
      </xdr:nvGraphicFramePr>
      <xdr:xfrm>
        <a:off x="4324350" y="1495425"/>
        <a:ext cx="3686175" cy="2638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37"/>
  <sheetViews>
    <sheetView tabSelected="1" workbookViewId="0" topLeftCell="A1">
      <pane ySplit="840" topLeftCell="BM1" activePane="bottomLeft" state="split"/>
      <selection pane="topLeft" activeCell="A1" sqref="A1"/>
      <selection pane="bottomLeft" activeCell="D16" sqref="D16"/>
    </sheetView>
  </sheetViews>
  <sheetFormatPr defaultColWidth="11.421875" defaultRowHeight="12.75"/>
  <cols>
    <col min="1" max="1" width="22.28125" style="1" customWidth="1"/>
    <col min="2" max="2" width="7.00390625" style="1" customWidth="1"/>
    <col min="3" max="3" width="9.28125" style="1" customWidth="1"/>
    <col min="4" max="4" width="14.57421875" style="1" customWidth="1"/>
    <col min="5" max="5" width="8.140625" style="1" customWidth="1"/>
    <col min="6" max="6" width="7.7109375" style="1" customWidth="1"/>
    <col min="7" max="7" width="17.28125" style="2" customWidth="1"/>
    <col min="8" max="16384" width="11.00390625" style="1" customWidth="1"/>
  </cols>
  <sheetData>
    <row r="1" spans="1:7" ht="15.75">
      <c r="A1" s="3" t="s">
        <v>0</v>
      </c>
      <c r="B1" s="74" t="s">
        <v>1</v>
      </c>
      <c r="C1" s="74"/>
      <c r="D1" s="4" t="s">
        <v>2</v>
      </c>
      <c r="E1" s="75" t="s">
        <v>3</v>
      </c>
      <c r="F1" s="75"/>
      <c r="G1" s="4" t="s">
        <v>4</v>
      </c>
    </row>
    <row r="2" spans="1:7" ht="15.75">
      <c r="A2" s="5"/>
      <c r="B2" s="6" t="s">
        <v>5</v>
      </c>
      <c r="C2" s="7" t="s">
        <v>6</v>
      </c>
      <c r="D2" s="8" t="s">
        <v>7</v>
      </c>
      <c r="E2" s="9" t="s">
        <v>8</v>
      </c>
      <c r="F2" s="7" t="s">
        <v>9</v>
      </c>
      <c r="G2" s="10" t="s">
        <v>10</v>
      </c>
    </row>
    <row r="3" spans="1:7" ht="15.75">
      <c r="A3" s="11" t="s">
        <v>11</v>
      </c>
      <c r="B3" s="12"/>
      <c r="C3" s="13"/>
      <c r="D3" s="13"/>
      <c r="E3" s="14">
        <f>SUM(E4:E11)</f>
        <v>42.5</v>
      </c>
      <c r="F3" s="15">
        <f>SUM(F4:F11)</f>
        <v>3.541666666666667</v>
      </c>
      <c r="G3" s="16">
        <f aca="true" t="shared" si="0" ref="G3:G11">F3/$F$37</f>
        <v>0.024275427053312724</v>
      </c>
    </row>
    <row r="4" spans="1:7" ht="15.75">
      <c r="A4" s="17" t="s">
        <v>12</v>
      </c>
      <c r="B4" s="18">
        <v>0</v>
      </c>
      <c r="C4" s="19">
        <f aca="true" t="shared" si="1" ref="C4:C11">B4/12</f>
        <v>0</v>
      </c>
      <c r="D4" s="20">
        <v>0</v>
      </c>
      <c r="E4" s="21">
        <f aca="true" t="shared" si="2" ref="E4:E11">D4*B4</f>
        <v>0</v>
      </c>
      <c r="F4" s="19">
        <f aca="true" t="shared" si="3" ref="F4:F11">D4*C4</f>
        <v>0</v>
      </c>
      <c r="G4" s="22">
        <f t="shared" si="0"/>
        <v>0</v>
      </c>
    </row>
    <row r="5" spans="1:7" ht="15.75">
      <c r="A5" s="17" t="s">
        <v>13</v>
      </c>
      <c r="B5" s="23">
        <v>10</v>
      </c>
      <c r="C5" s="24">
        <f t="shared" si="1"/>
        <v>0.8333333333333334</v>
      </c>
      <c r="D5" s="25">
        <v>3</v>
      </c>
      <c r="E5" s="9">
        <f t="shared" si="2"/>
        <v>30</v>
      </c>
      <c r="F5" s="24">
        <f t="shared" si="3"/>
        <v>2.5</v>
      </c>
      <c r="G5" s="26">
        <f t="shared" si="0"/>
        <v>0.017135595567044276</v>
      </c>
    </row>
    <row r="6" spans="1:11" ht="15.75">
      <c r="A6" s="17" t="s">
        <v>14</v>
      </c>
      <c r="B6" s="23">
        <v>0</v>
      </c>
      <c r="C6" s="24">
        <f t="shared" si="1"/>
        <v>0</v>
      </c>
      <c r="D6" s="25">
        <v>0</v>
      </c>
      <c r="E6" s="9">
        <f t="shared" si="2"/>
        <v>0</v>
      </c>
      <c r="F6" s="24">
        <f t="shared" si="3"/>
        <v>0</v>
      </c>
      <c r="G6" s="26">
        <f t="shared" si="0"/>
        <v>0</v>
      </c>
      <c r="H6"/>
      <c r="I6"/>
      <c r="J6"/>
      <c r="K6"/>
    </row>
    <row r="7" spans="1:11" ht="15.75">
      <c r="A7" s="17" t="s">
        <v>15</v>
      </c>
      <c r="B7" s="23">
        <v>5</v>
      </c>
      <c r="C7" s="24">
        <f t="shared" si="1"/>
        <v>0.4166666666666667</v>
      </c>
      <c r="D7" s="25">
        <v>2</v>
      </c>
      <c r="E7" s="9">
        <f t="shared" si="2"/>
        <v>10</v>
      </c>
      <c r="F7" s="24">
        <f t="shared" si="3"/>
        <v>0.8333333333333334</v>
      </c>
      <c r="G7" s="26">
        <f t="shared" si="0"/>
        <v>0.005711865189014759</v>
      </c>
      <c r="H7"/>
      <c r="I7"/>
      <c r="J7"/>
      <c r="K7"/>
    </row>
    <row r="8" spans="1:11" ht="15.75">
      <c r="A8" s="17" t="s">
        <v>16</v>
      </c>
      <c r="B8" s="23">
        <v>0</v>
      </c>
      <c r="C8" s="24">
        <f t="shared" si="1"/>
        <v>0</v>
      </c>
      <c r="D8" s="25">
        <v>0</v>
      </c>
      <c r="E8" s="9">
        <f t="shared" si="2"/>
        <v>0</v>
      </c>
      <c r="F8" s="24">
        <f t="shared" si="3"/>
        <v>0</v>
      </c>
      <c r="G8" s="26">
        <f t="shared" si="0"/>
        <v>0</v>
      </c>
      <c r="H8"/>
      <c r="I8"/>
      <c r="J8"/>
      <c r="K8"/>
    </row>
    <row r="9" spans="1:11" ht="15.75">
      <c r="A9" s="17" t="s">
        <v>17</v>
      </c>
      <c r="B9" s="23">
        <v>5</v>
      </c>
      <c r="C9" s="24">
        <f t="shared" si="1"/>
        <v>0.4166666666666667</v>
      </c>
      <c r="D9" s="25">
        <v>0.5</v>
      </c>
      <c r="E9" s="9">
        <f t="shared" si="2"/>
        <v>2.5</v>
      </c>
      <c r="F9" s="24">
        <f t="shared" si="3"/>
        <v>0.20833333333333334</v>
      </c>
      <c r="G9" s="26">
        <f t="shared" si="0"/>
        <v>0.0014279662972536897</v>
      </c>
      <c r="H9"/>
      <c r="I9"/>
      <c r="J9"/>
      <c r="K9"/>
    </row>
    <row r="10" spans="1:11" ht="15.75">
      <c r="A10" s="17" t="s">
        <v>18</v>
      </c>
      <c r="B10" s="23">
        <v>0</v>
      </c>
      <c r="C10" s="24">
        <f t="shared" si="1"/>
        <v>0</v>
      </c>
      <c r="D10" s="25">
        <v>0</v>
      </c>
      <c r="E10" s="9">
        <f t="shared" si="2"/>
        <v>0</v>
      </c>
      <c r="F10" s="24">
        <f t="shared" si="3"/>
        <v>0</v>
      </c>
      <c r="G10" s="26">
        <f t="shared" si="0"/>
        <v>0</v>
      </c>
      <c r="H10"/>
      <c r="I10"/>
      <c r="J10"/>
      <c r="K10"/>
    </row>
    <row r="11" spans="1:11" ht="15.75">
      <c r="A11" s="17" t="s">
        <v>19</v>
      </c>
      <c r="B11" s="23">
        <v>0</v>
      </c>
      <c r="C11" s="24">
        <f t="shared" si="1"/>
        <v>0</v>
      </c>
      <c r="D11" s="25">
        <v>0</v>
      </c>
      <c r="E11" s="9">
        <f t="shared" si="2"/>
        <v>0</v>
      </c>
      <c r="F11" s="24">
        <f t="shared" si="3"/>
        <v>0</v>
      </c>
      <c r="G11" s="26">
        <f t="shared" si="0"/>
        <v>0</v>
      </c>
      <c r="H11"/>
      <c r="I11"/>
      <c r="J11"/>
      <c r="K11"/>
    </row>
    <row r="12" spans="1:7" ht="15.75">
      <c r="A12" s="17"/>
      <c r="B12" s="23"/>
      <c r="C12" s="24"/>
      <c r="D12" s="25"/>
      <c r="E12" s="9"/>
      <c r="F12" s="24"/>
      <c r="G12" s="26"/>
    </row>
    <row r="13" spans="1:11" ht="15.75">
      <c r="A13" s="11" t="s">
        <v>20</v>
      </c>
      <c r="B13" s="27"/>
      <c r="C13" s="28"/>
      <c r="D13" s="29"/>
      <c r="E13" s="30">
        <f>SUM(E14:E18)</f>
        <v>9.6</v>
      </c>
      <c r="F13" s="4">
        <f>SUM(F14:F18)</f>
        <v>0.7999999999999999</v>
      </c>
      <c r="G13" s="31">
        <f aca="true" t="shared" si="4" ref="G13:G18">F13/$F$37</f>
        <v>0.005483390581454168</v>
      </c>
      <c r="H13" s="76" t="s">
        <v>21</v>
      </c>
      <c r="I13" s="76"/>
      <c r="J13" s="76"/>
      <c r="K13" s="76"/>
    </row>
    <row r="14" spans="1:11" ht="15.75">
      <c r="A14" s="17" t="s">
        <v>22</v>
      </c>
      <c r="B14" s="23">
        <v>0</v>
      </c>
      <c r="C14" s="24">
        <f>B14/12</f>
        <v>0</v>
      </c>
      <c r="D14" s="25">
        <v>0</v>
      </c>
      <c r="E14" s="9">
        <f>D14*B14</f>
        <v>0</v>
      </c>
      <c r="F14" s="24">
        <f>D14*C14</f>
        <v>0</v>
      </c>
      <c r="G14" s="26">
        <f t="shared" si="4"/>
        <v>0</v>
      </c>
      <c r="H14" s="76"/>
      <c r="I14" s="76"/>
      <c r="J14" s="76"/>
      <c r="K14" s="76"/>
    </row>
    <row r="15" spans="1:11" ht="15.75">
      <c r="A15" s="17" t="s">
        <v>23</v>
      </c>
      <c r="B15" s="23">
        <v>0</v>
      </c>
      <c r="C15" s="24">
        <f>B15/12</f>
        <v>0</v>
      </c>
      <c r="D15" s="25">
        <v>0</v>
      </c>
      <c r="E15" s="9">
        <f>D15*B15</f>
        <v>0</v>
      </c>
      <c r="F15" s="24">
        <f>D15*C15</f>
        <v>0</v>
      </c>
      <c r="G15" s="26">
        <f t="shared" si="4"/>
        <v>0</v>
      </c>
      <c r="H15" s="76"/>
      <c r="I15" s="76"/>
      <c r="J15" s="76"/>
      <c r="K15" s="76"/>
    </row>
    <row r="16" spans="1:11" ht="15.75">
      <c r="A16" s="17" t="s">
        <v>24</v>
      </c>
      <c r="B16" s="23">
        <v>0</v>
      </c>
      <c r="C16" s="24">
        <f>B16/12</f>
        <v>0</v>
      </c>
      <c r="D16" s="25">
        <v>0</v>
      </c>
      <c r="E16" s="9">
        <f>D16*B16</f>
        <v>0</v>
      </c>
      <c r="F16" s="24">
        <f>D16*C16</f>
        <v>0</v>
      </c>
      <c r="G16" s="26">
        <f t="shared" si="4"/>
        <v>0</v>
      </c>
      <c r="H16" s="76"/>
      <c r="I16" s="76"/>
      <c r="J16" s="76"/>
      <c r="K16" s="76"/>
    </row>
    <row r="17" spans="1:11" ht="15.75">
      <c r="A17" s="17" t="s">
        <v>25</v>
      </c>
      <c r="B17" s="23">
        <v>0</v>
      </c>
      <c r="C17" s="24">
        <f>B17/12</f>
        <v>0</v>
      </c>
      <c r="D17" s="25">
        <v>0</v>
      </c>
      <c r="E17" s="9">
        <f>D17*B17</f>
        <v>0</v>
      </c>
      <c r="F17" s="24">
        <f>D17*C17</f>
        <v>0</v>
      </c>
      <c r="G17" s="26">
        <f t="shared" si="4"/>
        <v>0</v>
      </c>
      <c r="H17" s="76"/>
      <c r="I17" s="76"/>
      <c r="J17" s="76"/>
      <c r="K17" s="76"/>
    </row>
    <row r="18" spans="1:11" ht="15.75">
      <c r="A18" s="17" t="s">
        <v>26</v>
      </c>
      <c r="B18" s="23">
        <v>1.2</v>
      </c>
      <c r="C18" s="24">
        <f>B18/12</f>
        <v>0.09999999999999999</v>
      </c>
      <c r="D18" s="25">
        <v>8</v>
      </c>
      <c r="E18" s="9">
        <f>D18*B18</f>
        <v>9.6</v>
      </c>
      <c r="F18" s="24">
        <f>D18*C18</f>
        <v>0.7999999999999999</v>
      </c>
      <c r="G18" s="26">
        <f t="shared" si="4"/>
        <v>0.005483390581454168</v>
      </c>
      <c r="H18" s="76"/>
      <c r="I18" s="76"/>
      <c r="J18" s="76"/>
      <c r="K18" s="76"/>
    </row>
    <row r="19" spans="1:7" ht="15.75">
      <c r="A19" s="17"/>
      <c r="B19" s="23"/>
      <c r="C19" s="24"/>
      <c r="D19" s="25"/>
      <c r="E19" s="9"/>
      <c r="F19" s="24"/>
      <c r="G19" s="26"/>
    </row>
    <row r="20" spans="1:7" ht="15.75">
      <c r="A20" s="32" t="s">
        <v>27</v>
      </c>
      <c r="B20" s="27"/>
      <c r="C20" s="28"/>
      <c r="D20" s="29"/>
      <c r="E20" s="33">
        <f>SUM(E21:E23)</f>
        <v>500</v>
      </c>
      <c r="F20" s="34">
        <f>SUM(F21:F23)</f>
        <v>41.666666666666664</v>
      </c>
      <c r="G20" s="31">
        <f>F20/$F$37</f>
        <v>0.28559325945073794</v>
      </c>
    </row>
    <row r="21" spans="1:7" ht="15.75">
      <c r="A21" s="17" t="s">
        <v>28</v>
      </c>
      <c r="B21" s="35">
        <v>100</v>
      </c>
      <c r="C21" s="36">
        <f>B21/12</f>
        <v>8.333333333333334</v>
      </c>
      <c r="D21" s="37">
        <v>0.2</v>
      </c>
      <c r="E21" s="2">
        <f>D21*B21</f>
        <v>20</v>
      </c>
      <c r="F21" s="36">
        <f>D21*C21</f>
        <v>1.666666666666667</v>
      </c>
      <c r="G21" s="38">
        <f>F21/$F$37</f>
        <v>0.01142373037802952</v>
      </c>
    </row>
    <row r="22" spans="1:7" ht="15.75">
      <c r="A22" s="17" t="s">
        <v>29</v>
      </c>
      <c r="B22" s="18">
        <v>60</v>
      </c>
      <c r="C22" s="19">
        <f>B22/12</f>
        <v>5</v>
      </c>
      <c r="D22" s="20">
        <v>7</v>
      </c>
      <c r="E22" s="21">
        <f>D22*B22</f>
        <v>420</v>
      </c>
      <c r="F22" s="19">
        <f>D22*C22</f>
        <v>35</v>
      </c>
      <c r="G22" s="22">
        <f>F22/$F$37</f>
        <v>0.23989833793861987</v>
      </c>
    </row>
    <row r="23" spans="1:7" ht="15.75">
      <c r="A23" s="17" t="s">
        <v>30</v>
      </c>
      <c r="B23" s="23">
        <v>30</v>
      </c>
      <c r="C23" s="24">
        <f>B23/12</f>
        <v>2.5</v>
      </c>
      <c r="D23" s="25">
        <v>2</v>
      </c>
      <c r="E23" s="9">
        <f>D23*B23</f>
        <v>60</v>
      </c>
      <c r="F23" s="24">
        <f>D23*C23</f>
        <v>5</v>
      </c>
      <c r="G23" s="26">
        <f>F23/$F$37</f>
        <v>0.03427119113408855</v>
      </c>
    </row>
    <row r="24" spans="1:7" ht="15.75">
      <c r="A24" s="17"/>
      <c r="B24" s="23"/>
      <c r="C24" s="24"/>
      <c r="D24" s="25"/>
      <c r="E24" s="9"/>
      <c r="F24" s="24"/>
      <c r="G24" s="26"/>
    </row>
    <row r="25" spans="1:7" ht="15.75">
      <c r="A25" s="17"/>
      <c r="B25" s="23"/>
      <c r="C25" s="24"/>
      <c r="D25" s="25"/>
      <c r="E25" s="9"/>
      <c r="F25" s="24"/>
      <c r="G25" s="26"/>
    </row>
    <row r="26" spans="1:7" ht="15.75">
      <c r="A26" s="39" t="s">
        <v>31</v>
      </c>
      <c r="B26" s="27"/>
      <c r="C26" s="28"/>
      <c r="D26" s="29"/>
      <c r="E26" s="33">
        <f>SUM(E27:E35)</f>
        <v>1198.6416</v>
      </c>
      <c r="F26" s="34">
        <f>SUM(F27:F35)</f>
        <v>99.88679999999998</v>
      </c>
      <c r="G26" s="31">
        <f aca="true" t="shared" si="5" ref="G26:G35">F26/$F$37</f>
        <v>0.6846479229144952</v>
      </c>
    </row>
    <row r="27" spans="1:7" ht="15.75">
      <c r="A27" s="40" t="s">
        <v>32</v>
      </c>
      <c r="B27" s="35">
        <v>8</v>
      </c>
      <c r="C27" s="36">
        <f aca="true" t="shared" si="6" ref="C27:C35">B27/12</f>
        <v>0.6666666666666666</v>
      </c>
      <c r="D27" s="37">
        <v>24</v>
      </c>
      <c r="E27" s="2">
        <f aca="true" t="shared" si="7" ref="E27:E35">D27*B27</f>
        <v>192</v>
      </c>
      <c r="F27" s="36">
        <f aca="true" t="shared" si="8" ref="F27:F35">D27*C27</f>
        <v>16</v>
      </c>
      <c r="G27" s="38">
        <f t="shared" si="5"/>
        <v>0.10966781162908336</v>
      </c>
    </row>
    <row r="28" spans="1:7" ht="15.75">
      <c r="A28" s="40" t="s">
        <v>33</v>
      </c>
      <c r="B28" s="18">
        <v>45</v>
      </c>
      <c r="C28" s="19">
        <f t="shared" si="6"/>
        <v>3.75</v>
      </c>
      <c r="D28" s="20">
        <v>5</v>
      </c>
      <c r="E28" s="21">
        <f t="shared" si="7"/>
        <v>225</v>
      </c>
      <c r="F28" s="19">
        <f t="shared" si="8"/>
        <v>18.75</v>
      </c>
      <c r="G28" s="22">
        <f t="shared" si="5"/>
        <v>0.12851696675283206</v>
      </c>
    </row>
    <row r="29" spans="1:7" ht="15.75">
      <c r="A29" s="17" t="s">
        <v>34</v>
      </c>
      <c r="B29" s="18">
        <f>0.0007*12</f>
        <v>0.0084</v>
      </c>
      <c r="C29" s="36">
        <f t="shared" si="6"/>
        <v>0.0007</v>
      </c>
      <c r="D29" s="37">
        <v>24</v>
      </c>
      <c r="E29" s="2">
        <f t="shared" si="7"/>
        <v>0.2016</v>
      </c>
      <c r="F29" s="36">
        <f t="shared" si="8"/>
        <v>0.0168</v>
      </c>
      <c r="G29" s="38">
        <f t="shared" si="5"/>
        <v>0.00011515120221053752</v>
      </c>
    </row>
    <row r="30" spans="1:7" ht="15.75">
      <c r="A30" s="17" t="s">
        <v>35</v>
      </c>
      <c r="B30" s="18">
        <v>60</v>
      </c>
      <c r="C30" s="19">
        <f t="shared" si="6"/>
        <v>5</v>
      </c>
      <c r="D30" s="20">
        <v>10</v>
      </c>
      <c r="E30" s="21">
        <f t="shared" si="7"/>
        <v>600</v>
      </c>
      <c r="F30" s="19">
        <f t="shared" si="8"/>
        <v>50</v>
      </c>
      <c r="G30" s="22">
        <f t="shared" si="5"/>
        <v>0.3427119113408855</v>
      </c>
    </row>
    <row r="31" spans="1:7" ht="15.75">
      <c r="A31" s="40" t="s">
        <v>36</v>
      </c>
      <c r="B31" s="18">
        <f>0.24*12</f>
        <v>2.88</v>
      </c>
      <c r="C31" s="36">
        <f t="shared" si="6"/>
        <v>0.24</v>
      </c>
      <c r="D31" s="37">
        <v>1</v>
      </c>
      <c r="E31" s="2">
        <f t="shared" si="7"/>
        <v>2.88</v>
      </c>
      <c r="F31" s="36">
        <f t="shared" si="8"/>
        <v>0.24</v>
      </c>
      <c r="G31" s="38">
        <f t="shared" si="5"/>
        <v>0.0016450171744362505</v>
      </c>
    </row>
    <row r="32" spans="1:7" ht="15.75">
      <c r="A32" s="40" t="s">
        <v>37</v>
      </c>
      <c r="B32" s="18">
        <f>0.4*12</f>
        <v>4.800000000000001</v>
      </c>
      <c r="C32" s="19">
        <f t="shared" si="6"/>
        <v>0.4000000000000001</v>
      </c>
      <c r="D32" s="20">
        <v>24</v>
      </c>
      <c r="E32" s="21">
        <f t="shared" si="7"/>
        <v>115.20000000000002</v>
      </c>
      <c r="F32" s="19">
        <f t="shared" si="8"/>
        <v>9.600000000000001</v>
      </c>
      <c r="G32" s="22">
        <f t="shared" si="5"/>
        <v>0.06580068697745003</v>
      </c>
    </row>
    <row r="33" spans="1:7" ht="15.75">
      <c r="A33" s="40" t="s">
        <v>38</v>
      </c>
      <c r="B33" s="18">
        <f>0.12*12</f>
        <v>1.44</v>
      </c>
      <c r="C33" s="36">
        <f t="shared" si="6"/>
        <v>0.12</v>
      </c>
      <c r="D33" s="37">
        <v>24</v>
      </c>
      <c r="E33" s="2">
        <f t="shared" si="7"/>
        <v>34.56</v>
      </c>
      <c r="F33" s="36">
        <f t="shared" si="8"/>
        <v>2.88</v>
      </c>
      <c r="G33" s="38">
        <f t="shared" si="5"/>
        <v>0.019740206093235006</v>
      </c>
    </row>
    <row r="34" spans="1:7" ht="15.75">
      <c r="A34" s="40" t="s">
        <v>39</v>
      </c>
      <c r="B34" s="18">
        <v>0.72</v>
      </c>
      <c r="C34" s="19">
        <f t="shared" si="6"/>
        <v>0.06</v>
      </c>
      <c r="D34" s="20">
        <v>24</v>
      </c>
      <c r="E34" s="21">
        <f t="shared" si="7"/>
        <v>17.28</v>
      </c>
      <c r="F34" s="19">
        <f t="shared" si="8"/>
        <v>1.44</v>
      </c>
      <c r="G34" s="22">
        <f t="shared" si="5"/>
        <v>0.009870103046617503</v>
      </c>
    </row>
    <row r="35" spans="1:7" ht="15.75">
      <c r="A35" s="40" t="s">
        <v>40</v>
      </c>
      <c r="B35" s="18">
        <v>0.48</v>
      </c>
      <c r="C35" s="24">
        <f t="shared" si="6"/>
        <v>0.04</v>
      </c>
      <c r="D35" s="25">
        <v>24</v>
      </c>
      <c r="E35" s="9">
        <f t="shared" si="7"/>
        <v>11.52</v>
      </c>
      <c r="F35" s="24">
        <f t="shared" si="8"/>
        <v>0.96</v>
      </c>
      <c r="G35" s="26">
        <f t="shared" si="5"/>
        <v>0.006580068697745002</v>
      </c>
    </row>
    <row r="36" spans="1:7" ht="15.75">
      <c r="A36" s="41"/>
      <c r="B36" s="9"/>
      <c r="C36" s="24"/>
      <c r="D36" s="7"/>
      <c r="E36" s="9"/>
      <c r="F36" s="24"/>
      <c r="G36" s="26"/>
    </row>
    <row r="37" spans="1:7" ht="15.75">
      <c r="A37" s="42" t="s">
        <v>41</v>
      </c>
      <c r="B37" s="43"/>
      <c r="C37" s="44"/>
      <c r="D37" s="44"/>
      <c r="E37" s="33">
        <f>E3+E13+E26+E20</f>
        <v>1750.7415999999998</v>
      </c>
      <c r="F37" s="45">
        <f>F3+F13+F26+F20</f>
        <v>145.89513333333332</v>
      </c>
      <c r="G37" s="46"/>
    </row>
  </sheetData>
  <sheetProtection sheet="1" objects="1" scenarios="1"/>
  <mergeCells count="3">
    <mergeCell ref="B1:C1"/>
    <mergeCell ref="E1:F1"/>
    <mergeCell ref="H13:K18"/>
  </mergeCells>
  <printOptions/>
  <pageMargins left="0.7902777777777779" right="0.7902777777777779" top="0.9798611111111112" bottom="0.9798611111111112" header="0.5118055555555556" footer="0.5118055555555556"/>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O26"/>
  <sheetViews>
    <sheetView workbookViewId="0" topLeftCell="A1">
      <selection activeCell="H20" sqref="H20"/>
    </sheetView>
  </sheetViews>
  <sheetFormatPr defaultColWidth="11.421875" defaultRowHeight="12.75"/>
  <cols>
    <col min="1" max="1" width="27.57421875" style="0" customWidth="1"/>
    <col min="4" max="4" width="15.8515625" style="0" customWidth="1"/>
    <col min="7" max="7" width="16.28125" style="0" customWidth="1"/>
  </cols>
  <sheetData>
    <row r="1" spans="1:7" ht="15.75">
      <c r="A1" s="3" t="s">
        <v>42</v>
      </c>
      <c r="B1" s="74" t="s">
        <v>1</v>
      </c>
      <c r="C1" s="74"/>
      <c r="D1" s="4" t="s">
        <v>43</v>
      </c>
      <c r="E1" s="75" t="s">
        <v>44</v>
      </c>
      <c r="F1" s="75"/>
      <c r="G1" s="47" t="s">
        <v>45</v>
      </c>
    </row>
    <row r="2" spans="1:7" ht="15.75">
      <c r="A2" s="5"/>
      <c r="B2" s="48" t="s">
        <v>5</v>
      </c>
      <c r="C2" s="7" t="s">
        <v>46</v>
      </c>
      <c r="D2" s="7" t="s">
        <v>7</v>
      </c>
      <c r="E2" s="9" t="s">
        <v>8</v>
      </c>
      <c r="F2" s="7" t="s">
        <v>9</v>
      </c>
      <c r="G2" s="49" t="s">
        <v>47</v>
      </c>
    </row>
    <row r="3" spans="1:15" ht="15.75">
      <c r="A3" s="50" t="s">
        <v>48</v>
      </c>
      <c r="B3" s="18">
        <v>136</v>
      </c>
      <c r="C3" s="19">
        <f aca="true" t="shared" si="0" ref="C3:C10">B3/12</f>
        <v>11.333333333333334</v>
      </c>
      <c r="D3" s="51">
        <v>4.3</v>
      </c>
      <c r="E3" s="21">
        <f aca="true" t="shared" si="1" ref="E3:E8">D3*B3</f>
        <v>584.8</v>
      </c>
      <c r="F3" s="19">
        <f aca="true" t="shared" si="2" ref="F3:F8">D3*C3</f>
        <v>48.733333333333334</v>
      </c>
      <c r="G3" s="52">
        <f aca="true" t="shared" si="3" ref="G3:G8">F3/$F$11</f>
        <v>0.41116501441327424</v>
      </c>
      <c r="I3" t="s">
        <v>49</v>
      </c>
      <c r="N3" s="53">
        <v>23</v>
      </c>
      <c r="O3" s="54" t="s">
        <v>9</v>
      </c>
    </row>
    <row r="4" spans="1:15" ht="15.75">
      <c r="A4" s="50" t="s">
        <v>50</v>
      </c>
      <c r="B4" s="23">
        <v>480</v>
      </c>
      <c r="C4" s="19">
        <f t="shared" si="0"/>
        <v>40</v>
      </c>
      <c r="D4" s="8">
        <v>1</v>
      </c>
      <c r="E4" s="9">
        <f t="shared" si="1"/>
        <v>480</v>
      </c>
      <c r="F4" s="24">
        <f t="shared" si="2"/>
        <v>40</v>
      </c>
      <c r="G4" s="52">
        <f t="shared" si="3"/>
        <v>0.3374815439780637</v>
      </c>
      <c r="I4" t="s">
        <v>51</v>
      </c>
      <c r="N4" s="53">
        <f>N3*1.3</f>
        <v>29.900000000000002</v>
      </c>
      <c r="O4" s="54" t="s">
        <v>9</v>
      </c>
    </row>
    <row r="5" spans="1:15" ht="15.75">
      <c r="A5" s="50" t="s">
        <v>52</v>
      </c>
      <c r="B5" s="23">
        <v>65</v>
      </c>
      <c r="C5" s="19">
        <f t="shared" si="0"/>
        <v>5.416666666666667</v>
      </c>
      <c r="D5" s="8">
        <v>5.5</v>
      </c>
      <c r="E5" s="9">
        <f t="shared" si="1"/>
        <v>357.5</v>
      </c>
      <c r="F5" s="24">
        <f t="shared" si="2"/>
        <v>29.791666666666668</v>
      </c>
      <c r="G5" s="52">
        <f t="shared" si="3"/>
        <v>0.251353441608662</v>
      </c>
      <c r="I5" t="s">
        <v>53</v>
      </c>
      <c r="N5" s="53">
        <f>N3/0.65</f>
        <v>35.38461538461539</v>
      </c>
      <c r="O5" s="54" t="s">
        <v>9</v>
      </c>
    </row>
    <row r="6" spans="1:15" ht="15.75">
      <c r="A6" s="50" t="s">
        <v>54</v>
      </c>
      <c r="B6" s="23">
        <v>0</v>
      </c>
      <c r="C6" s="19">
        <f t="shared" si="0"/>
        <v>0</v>
      </c>
      <c r="D6" s="8"/>
      <c r="E6" s="9">
        <f t="shared" si="1"/>
        <v>0</v>
      </c>
      <c r="F6" s="24">
        <f t="shared" si="2"/>
        <v>0</v>
      </c>
      <c r="G6" s="52">
        <f t="shared" si="3"/>
        <v>0</v>
      </c>
      <c r="I6" t="s">
        <v>53</v>
      </c>
      <c r="N6" s="53">
        <f>N5*1.3</f>
        <v>46.00000000000001</v>
      </c>
      <c r="O6" s="54" t="s">
        <v>9</v>
      </c>
    </row>
    <row r="7" spans="1:7" ht="15.75">
      <c r="A7" s="50" t="s">
        <v>55</v>
      </c>
      <c r="B7" s="23"/>
      <c r="C7" s="19">
        <f t="shared" si="0"/>
        <v>0</v>
      </c>
      <c r="D7" s="8"/>
      <c r="E7" s="9">
        <f t="shared" si="1"/>
        <v>0</v>
      </c>
      <c r="F7" s="24">
        <f t="shared" si="2"/>
        <v>0</v>
      </c>
      <c r="G7" s="52">
        <f t="shared" si="3"/>
        <v>0</v>
      </c>
    </row>
    <row r="8" spans="1:7" ht="15.75">
      <c r="A8" s="50" t="s">
        <v>56</v>
      </c>
      <c r="B8" s="23"/>
      <c r="C8" s="19">
        <f t="shared" si="0"/>
        <v>0</v>
      </c>
      <c r="D8" s="8"/>
      <c r="E8" s="9">
        <f t="shared" si="1"/>
        <v>0</v>
      </c>
      <c r="F8" s="24">
        <f t="shared" si="2"/>
        <v>0</v>
      </c>
      <c r="G8" s="52">
        <f t="shared" si="3"/>
        <v>0</v>
      </c>
    </row>
    <row r="9" spans="1:7" ht="15.75">
      <c r="A9" s="50" t="s">
        <v>57</v>
      </c>
      <c r="B9" s="23"/>
      <c r="C9" s="19">
        <f t="shared" si="0"/>
        <v>0</v>
      </c>
      <c r="D9" s="8"/>
      <c r="E9" s="9"/>
      <c r="F9" s="24"/>
      <c r="G9" s="55"/>
    </row>
    <row r="10" spans="1:9" ht="15.75">
      <c r="A10" s="50" t="s">
        <v>54</v>
      </c>
      <c r="B10" s="23"/>
      <c r="C10" s="19">
        <f t="shared" si="0"/>
        <v>0</v>
      </c>
      <c r="D10" s="8"/>
      <c r="E10" s="9"/>
      <c r="F10" s="24"/>
      <c r="G10" s="55"/>
      <c r="I10" t="s">
        <v>58</v>
      </c>
    </row>
    <row r="11" spans="1:7" ht="15.75">
      <c r="A11" s="42" t="s">
        <v>59</v>
      </c>
      <c r="B11" s="43"/>
      <c r="C11" s="44"/>
      <c r="D11" s="44"/>
      <c r="E11" s="33">
        <f>SUM(E3:E10)</f>
        <v>1422.3</v>
      </c>
      <c r="F11" s="33">
        <f>SUM(F3:F10)</f>
        <v>118.525</v>
      </c>
      <c r="G11" s="56"/>
    </row>
    <row r="14" spans="2:7" ht="12.75">
      <c r="B14" s="77" t="s">
        <v>60</v>
      </c>
      <c r="C14" s="77"/>
      <c r="D14" s="77"/>
      <c r="E14" s="77"/>
      <c r="F14" s="77"/>
      <c r="G14" s="77"/>
    </row>
    <row r="15" spans="2:7" ht="12.75">
      <c r="B15" s="77"/>
      <c r="C15" s="77"/>
      <c r="D15" s="77"/>
      <c r="E15" s="77"/>
      <c r="F15" s="77"/>
      <c r="G15" s="77"/>
    </row>
    <row r="16" spans="2:7" ht="12.75">
      <c r="B16" s="77"/>
      <c r="C16" s="77"/>
      <c r="D16" s="77"/>
      <c r="E16" s="77"/>
      <c r="F16" s="77"/>
      <c r="G16" s="77"/>
    </row>
    <row r="18" spans="2:7" ht="12.75" customHeight="1">
      <c r="B18" s="78" t="s">
        <v>61</v>
      </c>
      <c r="C18" s="78"/>
      <c r="D18" s="78"/>
      <c r="E18" s="78"/>
      <c r="F18" s="78"/>
      <c r="G18" s="78"/>
    </row>
    <row r="19" spans="2:7" ht="12.75">
      <c r="B19" s="78"/>
      <c r="C19" s="78"/>
      <c r="D19" s="78"/>
      <c r="E19" s="78"/>
      <c r="F19" s="78"/>
      <c r="G19" s="78"/>
    </row>
    <row r="20" spans="2:7" ht="12.75">
      <c r="B20" s="78"/>
      <c r="C20" s="78"/>
      <c r="D20" s="78"/>
      <c r="E20" s="78"/>
      <c r="F20" s="78"/>
      <c r="G20" s="78"/>
    </row>
    <row r="21" spans="2:7" ht="12.75">
      <c r="B21" s="78"/>
      <c r="C21" s="78"/>
      <c r="D21" s="78"/>
      <c r="E21" s="78"/>
      <c r="F21" s="78"/>
      <c r="G21" s="78"/>
    </row>
    <row r="22" spans="2:7" ht="12.75">
      <c r="B22" s="78"/>
      <c r="C22" s="78"/>
      <c r="D22" s="78"/>
      <c r="E22" s="78"/>
      <c r="F22" s="78"/>
      <c r="G22" s="78"/>
    </row>
    <row r="23" spans="2:7" ht="12.75">
      <c r="B23" s="78"/>
      <c r="C23" s="78"/>
      <c r="D23" s="78"/>
      <c r="E23" s="78"/>
      <c r="F23" s="78"/>
      <c r="G23" s="78"/>
    </row>
    <row r="24" spans="2:7" ht="12.75">
      <c r="B24" s="78"/>
      <c r="C24" s="78"/>
      <c r="D24" s="78"/>
      <c r="E24" s="78"/>
      <c r="F24" s="78"/>
      <c r="G24" s="78"/>
    </row>
    <row r="25" spans="2:7" ht="12.75">
      <c r="B25" s="78"/>
      <c r="C25" s="78"/>
      <c r="D25" s="78"/>
      <c r="E25" s="78"/>
      <c r="F25" s="78"/>
      <c r="G25" s="78"/>
    </row>
    <row r="26" spans="2:7" ht="12.75">
      <c r="B26" s="78"/>
      <c r="C26" s="78"/>
      <c r="D26" s="78"/>
      <c r="E26" s="78"/>
      <c r="F26" s="78"/>
      <c r="G26" s="78"/>
    </row>
  </sheetData>
  <mergeCells count="4">
    <mergeCell ref="B1:C1"/>
    <mergeCell ref="E1:F1"/>
    <mergeCell ref="B14:G16"/>
    <mergeCell ref="B18:G26"/>
  </mergeCells>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13"/>
  <sheetViews>
    <sheetView workbookViewId="0" topLeftCell="A1">
      <selection activeCell="K16" sqref="K16"/>
    </sheetView>
  </sheetViews>
  <sheetFormatPr defaultColWidth="11.421875" defaultRowHeight="12.75"/>
  <cols>
    <col min="1" max="1" width="20.28125" style="0" customWidth="1"/>
    <col min="3" max="3" width="11.28125" style="0" customWidth="1"/>
  </cols>
  <sheetData>
    <row r="1" spans="1:8" ht="15.75">
      <c r="A1" s="57" t="s">
        <v>0</v>
      </c>
      <c r="B1" s="58" t="s">
        <v>8</v>
      </c>
      <c r="C1" s="59" t="s">
        <v>9</v>
      </c>
      <c r="D1" s="78" t="s">
        <v>62</v>
      </c>
      <c r="E1" s="78"/>
      <c r="F1" s="78"/>
      <c r="G1" s="78"/>
      <c r="H1" s="78"/>
    </row>
    <row r="2" spans="1:8" ht="15.75">
      <c r="A2" s="60" t="s">
        <v>63</v>
      </c>
      <c r="B2" s="61">
        <f>consommation!E37</f>
        <v>1750.7415999999998</v>
      </c>
      <c r="C2" s="62">
        <f>consommation!F37</f>
        <v>145.89513333333332</v>
      </c>
      <c r="D2" s="78"/>
      <c r="E2" s="78"/>
      <c r="F2" s="78"/>
      <c r="G2" s="78"/>
      <c r="H2" s="78"/>
    </row>
    <row r="3" spans="1:8" ht="15.75">
      <c r="A3" s="60" t="s">
        <v>64</v>
      </c>
      <c r="B3" s="61">
        <f>production!E11</f>
        <v>1422.3</v>
      </c>
      <c r="C3" s="63">
        <f>production!F11</f>
        <v>118.525</v>
      </c>
      <c r="D3" s="78"/>
      <c r="E3" s="78"/>
      <c r="F3" s="78"/>
      <c r="G3" s="78"/>
      <c r="H3" s="78"/>
    </row>
    <row r="4" spans="1:8" ht="15.75">
      <c r="A4" s="64" t="s">
        <v>65</v>
      </c>
      <c r="B4" s="65">
        <f>B3-B2</f>
        <v>-328.4415999999999</v>
      </c>
      <c r="C4" s="66">
        <f>C3-C2</f>
        <v>-27.370133333333314</v>
      </c>
      <c r="D4" s="78"/>
      <c r="E4" s="78"/>
      <c r="F4" s="78"/>
      <c r="G4" s="78"/>
      <c r="H4" s="78"/>
    </row>
    <row r="5" spans="4:8" ht="12.75">
      <c r="D5" s="78"/>
      <c r="E5" s="78"/>
      <c r="F5" s="78"/>
      <c r="G5" s="78"/>
      <c r="H5" s="78"/>
    </row>
    <row r="6" spans="4:8" ht="12.75">
      <c r="D6" s="78"/>
      <c r="E6" s="78"/>
      <c r="F6" s="78"/>
      <c r="G6" s="78"/>
      <c r="H6" s="78"/>
    </row>
    <row r="7" spans="3:8" ht="12.75">
      <c r="C7" s="67"/>
      <c r="D7" s="78"/>
      <c r="E7" s="78"/>
      <c r="F7" s="78"/>
      <c r="G7" s="78"/>
      <c r="H7" s="78"/>
    </row>
    <row r="8" spans="2:3" ht="12.75">
      <c r="B8" s="67"/>
      <c r="C8" s="67"/>
    </row>
    <row r="9" spans="2:3" ht="12.75">
      <c r="B9" s="67"/>
      <c r="C9" s="67"/>
    </row>
    <row r="10" spans="2:3" ht="12.75">
      <c r="B10" s="67"/>
      <c r="C10" s="67"/>
    </row>
    <row r="11" spans="2:3" ht="12.75">
      <c r="B11" s="67"/>
      <c r="C11" s="67"/>
    </row>
    <row r="12" spans="2:6" ht="12.75">
      <c r="B12" s="67"/>
      <c r="C12" s="67"/>
      <c r="D12" s="67"/>
      <c r="E12" s="67"/>
      <c r="F12" s="67"/>
    </row>
    <row r="13" spans="2:6" ht="12.75">
      <c r="B13" s="67"/>
      <c r="C13" s="67"/>
      <c r="D13" s="67"/>
      <c r="E13" s="67"/>
      <c r="F13" s="67"/>
    </row>
  </sheetData>
  <mergeCells count="1">
    <mergeCell ref="D1:H7"/>
  </mergeCells>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4:B12"/>
  <sheetViews>
    <sheetView workbookViewId="0" topLeftCell="A1">
      <selection activeCell="E14" sqref="E14"/>
    </sheetView>
  </sheetViews>
  <sheetFormatPr defaultColWidth="11.421875" defaultRowHeight="12.75"/>
  <cols>
    <col min="1" max="1" width="23.28125" style="0" customWidth="1"/>
    <col min="2" max="16384" width="11.7109375" style="0" customWidth="1"/>
  </cols>
  <sheetData>
    <row r="4" spans="1:2" ht="12.75">
      <c r="A4" s="68" t="s">
        <v>66</v>
      </c>
      <c r="B4" s="69">
        <f>consommation!F3</f>
        <v>3.541666666666667</v>
      </c>
    </row>
    <row r="5" spans="1:2" ht="12.75">
      <c r="A5" s="68" t="s">
        <v>67</v>
      </c>
      <c r="B5" s="69">
        <f>consommation!F13</f>
        <v>0.7999999999999999</v>
      </c>
    </row>
    <row r="6" spans="1:2" ht="12.75">
      <c r="A6" s="70" t="s">
        <v>68</v>
      </c>
      <c r="B6" s="69">
        <f>consommation!F20</f>
        <v>41.666666666666664</v>
      </c>
    </row>
    <row r="7" spans="1:2" ht="12.75">
      <c r="A7" s="71" t="s">
        <v>69</v>
      </c>
      <c r="B7" s="69">
        <f>consommation!F26</f>
        <v>99.88679999999998</v>
      </c>
    </row>
    <row r="11" spans="1:2" ht="15.75">
      <c r="A11" s="72" t="s">
        <v>70</v>
      </c>
      <c r="B11" s="73">
        <f>production!G3+production!G5+production!G6</f>
        <v>0.6625184560219363</v>
      </c>
    </row>
    <row r="12" spans="1:2" ht="15.75">
      <c r="A12" s="72" t="s">
        <v>50</v>
      </c>
      <c r="B12" s="73">
        <f>production!G4</f>
        <v>0.3374815439780637</v>
      </c>
    </row>
  </sheetData>
  <sheetProtection sheet="1" objects="1" scenario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